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055" windowHeight="8100"/>
  </bookViews>
  <sheets>
    <sheet name="Раздвижные двери" sheetId="1" r:id="rId1"/>
    <sheet name="Широкий профиль" sheetId="2" r:id="rId2"/>
    <sheet name="списки" sheetId="8" state="hidden" r:id="rId3"/>
  </sheets>
  <definedNames>
    <definedName name="наполнение">списки!$B$1:$B$3</definedName>
    <definedName name="ручка">списки!$A$1:$A$2</definedName>
  </definedNames>
  <calcPr calcId="124519" refMode="R1C1"/>
</workbook>
</file>

<file path=xl/calcChain.xml><?xml version="1.0" encoding="utf-8"?>
<calcChain xmlns="http://schemas.openxmlformats.org/spreadsheetml/2006/main">
  <c r="Y21" i="1"/>
  <c r="X21"/>
  <c r="W21"/>
  <c r="V21"/>
  <c r="U21"/>
  <c r="S21"/>
  <c r="R21"/>
  <c r="Q21"/>
  <c r="P21"/>
  <c r="O21"/>
  <c r="M21"/>
  <c r="L21"/>
  <c r="K21"/>
  <c r="J21"/>
  <c r="I21"/>
  <c r="G21"/>
  <c r="F21"/>
  <c r="E21"/>
  <c r="D21"/>
  <c r="C21"/>
  <c r="M20" i="2"/>
  <c r="L20"/>
  <c r="K20"/>
  <c r="J20"/>
  <c r="I20"/>
  <c r="G20"/>
  <c r="F20"/>
  <c r="E20"/>
  <c r="C20"/>
  <c r="D20"/>
  <c r="M10"/>
  <c r="M12"/>
  <c r="L9"/>
  <c r="L12"/>
  <c r="K8"/>
  <c r="K12"/>
  <c r="J7"/>
  <c r="J12"/>
  <c r="I6"/>
  <c r="I12"/>
  <c r="G10"/>
  <c r="F9"/>
  <c r="E8"/>
  <c r="D7"/>
  <c r="C6"/>
  <c r="M13"/>
  <c r="L13"/>
  <c r="K13"/>
  <c r="J13"/>
  <c r="I13"/>
  <c r="M11"/>
  <c r="L11"/>
  <c r="K11"/>
  <c r="I11"/>
  <c r="G13"/>
  <c r="F13"/>
  <c r="E13"/>
  <c r="D13"/>
  <c r="C13"/>
  <c r="G12"/>
  <c r="F12"/>
  <c r="E12"/>
  <c r="D12"/>
  <c r="C12"/>
  <c r="G11"/>
  <c r="F11"/>
  <c r="E11"/>
  <c r="D11"/>
  <c r="C11"/>
  <c r="M5"/>
  <c r="L5"/>
  <c r="K5"/>
  <c r="J5"/>
  <c r="I5"/>
  <c r="G5"/>
  <c r="F5"/>
  <c r="E5"/>
  <c r="D5"/>
  <c r="C5"/>
  <c r="Y11" i="1"/>
  <c r="S11"/>
  <c r="M11"/>
  <c r="G11"/>
  <c r="R10"/>
  <c r="F10"/>
  <c r="X10"/>
  <c r="L10"/>
  <c r="W9"/>
  <c r="Q9"/>
  <c r="K9"/>
  <c r="E9"/>
  <c r="V8"/>
  <c r="P8"/>
  <c r="J8"/>
  <c r="D8"/>
  <c r="U7"/>
  <c r="O7"/>
  <c r="I7"/>
  <c r="C7"/>
  <c r="J11" i="2"/>
  <c r="J14"/>
  <c r="K14"/>
  <c r="L14"/>
  <c r="M14"/>
  <c r="J15"/>
  <c r="K15"/>
  <c r="L15"/>
  <c r="M15"/>
  <c r="I15"/>
  <c r="I14"/>
  <c r="D14"/>
  <c r="E14"/>
  <c r="F14"/>
  <c r="G14"/>
  <c r="D15"/>
  <c r="E15"/>
  <c r="F15"/>
  <c r="G15"/>
  <c r="C15"/>
  <c r="C14"/>
  <c r="Y16" i="1"/>
  <c r="X16"/>
  <c r="W16"/>
  <c r="V16"/>
  <c r="U16"/>
  <c r="Y15"/>
  <c r="X15"/>
  <c r="W15"/>
  <c r="V15"/>
  <c r="U15"/>
  <c r="S16"/>
  <c r="R16"/>
  <c r="Q16"/>
  <c r="P16"/>
  <c r="O16"/>
  <c r="S15"/>
  <c r="R15"/>
  <c r="Q15"/>
  <c r="P15"/>
  <c r="O15"/>
  <c r="V6"/>
  <c r="W6"/>
  <c r="X6"/>
  <c r="Y6"/>
  <c r="U6"/>
  <c r="P6"/>
  <c r="Q6"/>
  <c r="R6"/>
  <c r="S6"/>
  <c r="O6"/>
  <c r="M16"/>
  <c r="L16"/>
  <c r="K16"/>
  <c r="J16"/>
  <c r="I16"/>
  <c r="M15"/>
  <c r="L15"/>
  <c r="K15"/>
  <c r="J15"/>
  <c r="I15"/>
  <c r="D16"/>
  <c r="E16"/>
  <c r="F16"/>
  <c r="G16"/>
  <c r="C16"/>
  <c r="D15"/>
  <c r="E15"/>
  <c r="F15"/>
  <c r="G15"/>
  <c r="C15"/>
  <c r="K6"/>
  <c r="L6"/>
  <c r="M6"/>
  <c r="J6"/>
  <c r="I6"/>
  <c r="G6"/>
  <c r="F6"/>
  <c r="E6"/>
  <c r="D6"/>
  <c r="C6"/>
  <c r="E16" i="2"/>
  <c r="G16"/>
  <c r="J16"/>
  <c r="K16"/>
  <c r="M16"/>
  <c r="C16"/>
  <c r="F16"/>
  <c r="I16"/>
  <c r="D16"/>
  <c r="L16"/>
  <c r="G17"/>
  <c r="G21"/>
  <c r="E17"/>
  <c r="E21"/>
  <c r="I17"/>
  <c r="I21"/>
  <c r="L17"/>
  <c r="L21"/>
  <c r="J17"/>
  <c r="J21"/>
  <c r="C17"/>
  <c r="C21"/>
  <c r="F17"/>
  <c r="F21"/>
  <c r="D17"/>
  <c r="D21"/>
  <c r="M17"/>
  <c r="M21"/>
  <c r="K17"/>
  <c r="K21"/>
  <c r="C20" i="1"/>
  <c r="C18"/>
  <c r="C22"/>
  <c r="F18"/>
  <c r="F22"/>
  <c r="I18"/>
  <c r="I22"/>
  <c r="M18"/>
  <c r="M22"/>
  <c r="K18"/>
  <c r="K22"/>
  <c r="E14"/>
  <c r="E13"/>
  <c r="E12"/>
  <c r="G14"/>
  <c r="G13"/>
  <c r="G12"/>
  <c r="J14"/>
  <c r="J13"/>
  <c r="J12"/>
  <c r="L14"/>
  <c r="L13"/>
  <c r="L12"/>
  <c r="O20"/>
  <c r="O18"/>
  <c r="O22"/>
  <c r="R20"/>
  <c r="R18"/>
  <c r="R22"/>
  <c r="P20"/>
  <c r="P18"/>
  <c r="P22"/>
  <c r="Y18"/>
  <c r="Y22"/>
  <c r="W18"/>
  <c r="W22"/>
  <c r="O14"/>
  <c r="O13"/>
  <c r="O12"/>
  <c r="O17"/>
  <c r="P17"/>
  <c r="P14"/>
  <c r="P13"/>
  <c r="P12"/>
  <c r="S14"/>
  <c r="S13"/>
  <c r="S12"/>
  <c r="S17"/>
  <c r="V14"/>
  <c r="V13"/>
  <c r="V12"/>
  <c r="V17"/>
  <c r="X14"/>
  <c r="X13"/>
  <c r="X12"/>
  <c r="X17"/>
  <c r="D18"/>
  <c r="D22"/>
  <c r="C14"/>
  <c r="C13"/>
  <c r="C12"/>
  <c r="E18"/>
  <c r="E22"/>
  <c r="G18"/>
  <c r="G22"/>
  <c r="J18"/>
  <c r="J22"/>
  <c r="L18"/>
  <c r="L22"/>
  <c r="D19"/>
  <c r="D14"/>
  <c r="D13"/>
  <c r="D12"/>
  <c r="F19"/>
  <c r="F14"/>
  <c r="F13"/>
  <c r="F12"/>
  <c r="I14"/>
  <c r="I13"/>
  <c r="I12"/>
  <c r="K14"/>
  <c r="K13"/>
  <c r="K12"/>
  <c r="M14"/>
  <c r="M13"/>
  <c r="M12"/>
  <c r="S18"/>
  <c r="S22"/>
  <c r="Q18"/>
  <c r="Q22"/>
  <c r="U20"/>
  <c r="U18"/>
  <c r="U22"/>
  <c r="X20"/>
  <c r="X18"/>
  <c r="X22"/>
  <c r="V20"/>
  <c r="V18"/>
  <c r="V22"/>
  <c r="R14"/>
  <c r="R13"/>
  <c r="R12"/>
  <c r="R17"/>
  <c r="Q14"/>
  <c r="Q13"/>
  <c r="Q12"/>
  <c r="Q17"/>
  <c r="U19"/>
  <c r="U17"/>
  <c r="U14"/>
  <c r="U13"/>
  <c r="U12"/>
  <c r="W14"/>
  <c r="W13"/>
  <c r="W12"/>
  <c r="W17"/>
  <c r="Y14"/>
  <c r="Y13"/>
  <c r="Y12"/>
  <c r="Y17"/>
  <c r="D18" i="2"/>
  <c r="F18"/>
  <c r="I18"/>
  <c r="K18"/>
  <c r="M18"/>
  <c r="C18"/>
  <c r="E18"/>
  <c r="G18"/>
  <c r="J18"/>
  <c r="L18"/>
  <c r="C19"/>
  <c r="F19"/>
  <c r="D19"/>
  <c r="I19"/>
  <c r="K19"/>
  <c r="M19"/>
  <c r="G19"/>
  <c r="E19"/>
  <c r="J19"/>
  <c r="L19"/>
  <c r="F20" i="1"/>
  <c r="D20"/>
  <c r="I17"/>
  <c r="K17"/>
  <c r="M17"/>
  <c r="I19"/>
  <c r="K19"/>
  <c r="M19"/>
  <c r="J20"/>
  <c r="L20"/>
  <c r="S20"/>
  <c r="Q20"/>
  <c r="O19"/>
  <c r="Q19"/>
  <c r="S19"/>
  <c r="W19"/>
  <c r="Y19"/>
  <c r="Y20"/>
  <c r="W20"/>
  <c r="G20"/>
  <c r="E20"/>
  <c r="J17"/>
  <c r="L17"/>
  <c r="J19"/>
  <c r="L19"/>
  <c r="I20"/>
  <c r="K20"/>
  <c r="M20"/>
  <c r="P19"/>
  <c r="R19"/>
  <c r="V19"/>
  <c r="X19"/>
  <c r="D17"/>
  <c r="F17"/>
  <c r="C19"/>
  <c r="E19"/>
  <c r="G19"/>
  <c r="C17"/>
  <c r="E17"/>
  <c r="G17"/>
</calcChain>
</file>

<file path=xl/sharedStrings.xml><?xml version="1.0" encoding="utf-8"?>
<sst xmlns="http://schemas.openxmlformats.org/spreadsheetml/2006/main" count="182" uniqueCount="64">
  <si>
    <t>Система  С</t>
  </si>
  <si>
    <t>со шлегелем</t>
  </si>
  <si>
    <t>без шлегеля</t>
  </si>
  <si>
    <t>Высота двери</t>
  </si>
  <si>
    <t>Длина двери (2 двери)I-----____I</t>
  </si>
  <si>
    <t>Длина двери (3 двери)I-----____-----I</t>
  </si>
  <si>
    <t>Длина двери (4 двери)I-----____-----____I</t>
  </si>
  <si>
    <t>Длина двери (4 двери)I-----____  ____-----I</t>
  </si>
  <si>
    <t>Длина двери (5 дверей)I-----____-----____-----I</t>
  </si>
  <si>
    <t>Горизонталь верхняя</t>
  </si>
  <si>
    <t>Горизонталь нижняя</t>
  </si>
  <si>
    <t>Горизонталь средняя</t>
  </si>
  <si>
    <t>Направляющая верхняя</t>
  </si>
  <si>
    <t>Направляющая нижняя</t>
  </si>
  <si>
    <t>Размер заполнения ЛДСП  10мм</t>
  </si>
  <si>
    <t>Размер заполнения  8мм</t>
  </si>
  <si>
    <t>Размер заполнения  зеркало/стекло 4мм</t>
  </si>
  <si>
    <t>Введите высоту проема, мм:</t>
  </si>
  <si>
    <t>Введите ширину проема, мм:</t>
  </si>
  <si>
    <t>формулы</t>
  </si>
  <si>
    <t>2 дв.</t>
  </si>
  <si>
    <t>3 дв.</t>
  </si>
  <si>
    <t>4 дв.</t>
  </si>
  <si>
    <t>5 дв.</t>
  </si>
  <si>
    <t>Длина двери (4 двери)I-----____   ____-----I</t>
  </si>
  <si>
    <r>
      <t>Н</t>
    </r>
    <r>
      <rPr>
        <b/>
        <vertAlign val="subscript"/>
        <sz val="10"/>
        <color indexed="60"/>
        <rFont val="Calibri"/>
        <family val="2"/>
        <charset val="204"/>
      </rPr>
      <t>пр</t>
    </r>
    <r>
      <rPr>
        <b/>
        <sz val="10"/>
        <color indexed="60"/>
        <rFont val="Calibri"/>
        <family val="2"/>
        <charset val="204"/>
      </rPr>
      <t>-40</t>
    </r>
  </si>
  <si>
    <r>
      <t>L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=(L</t>
    </r>
    <r>
      <rPr>
        <b/>
        <vertAlign val="subscript"/>
        <sz val="10"/>
        <color indexed="60"/>
        <rFont val="Calibri"/>
        <family val="2"/>
        <charset val="204"/>
      </rPr>
      <t>пр</t>
    </r>
    <r>
      <rPr>
        <b/>
        <sz val="10"/>
        <color indexed="60"/>
        <rFont val="Calibri"/>
        <family val="2"/>
        <charset val="204"/>
      </rPr>
      <t>+65мм)/4</t>
    </r>
  </si>
  <si>
    <r>
      <t>L</t>
    </r>
    <r>
      <rPr>
        <b/>
        <vertAlign val="subscript"/>
        <sz val="10"/>
        <color indexed="60"/>
        <rFont val="Calibri"/>
        <family val="2"/>
        <charset val="204"/>
      </rPr>
      <t>пр</t>
    </r>
  </si>
  <si>
    <r>
      <t>L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-36</t>
    </r>
  </si>
  <si>
    <r>
      <t>L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-38</t>
    </r>
  </si>
  <si>
    <r>
      <t>Н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-59</t>
    </r>
  </si>
  <si>
    <r>
      <t>Н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-60</t>
    </r>
  </si>
  <si>
    <r>
      <t>L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-56</t>
    </r>
  </si>
  <si>
    <r>
      <t>L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=(L</t>
    </r>
    <r>
      <rPr>
        <b/>
        <vertAlign val="subscript"/>
        <sz val="10"/>
        <color indexed="60"/>
        <rFont val="Calibri"/>
        <family val="2"/>
        <charset val="204"/>
      </rPr>
      <t>пр</t>
    </r>
    <r>
      <rPr>
        <b/>
        <sz val="10"/>
        <color indexed="60"/>
        <rFont val="Calibri"/>
        <family val="2"/>
        <charset val="204"/>
      </rPr>
      <t>+70мм)/3</t>
    </r>
  </si>
  <si>
    <r>
      <t>L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-12</t>
    </r>
  </si>
  <si>
    <r>
      <t>Н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-30</t>
    </r>
  </si>
  <si>
    <t>Параметры двери</t>
  </si>
  <si>
    <r>
      <t>L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=(L</t>
    </r>
    <r>
      <rPr>
        <b/>
        <vertAlign val="subscript"/>
        <sz val="10"/>
        <color indexed="60"/>
        <rFont val="Calibri"/>
        <family val="2"/>
        <charset val="204"/>
      </rPr>
      <t>пр</t>
    </r>
    <r>
      <rPr>
        <b/>
        <sz val="10"/>
        <color indexed="60"/>
        <rFont val="Calibri"/>
        <family val="2"/>
        <charset val="204"/>
      </rPr>
      <t>+40мм)/2</t>
    </r>
  </si>
  <si>
    <r>
      <t>L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=(L</t>
    </r>
    <r>
      <rPr>
        <b/>
        <vertAlign val="subscript"/>
        <sz val="10"/>
        <color indexed="60"/>
        <rFont val="Calibri"/>
        <family val="2"/>
        <charset val="204"/>
      </rPr>
      <t>пр</t>
    </r>
    <r>
      <rPr>
        <b/>
        <sz val="10"/>
        <color indexed="60"/>
        <rFont val="Calibri"/>
        <family val="2"/>
        <charset val="204"/>
      </rPr>
      <t>+30мм)/2</t>
    </r>
  </si>
  <si>
    <t>C</t>
  </si>
  <si>
    <t>H</t>
  </si>
  <si>
    <r>
      <t>Н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-62</t>
    </r>
  </si>
  <si>
    <r>
      <t>L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-54мм</t>
    </r>
  </si>
  <si>
    <r>
      <t>L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-51,6мм</t>
    </r>
  </si>
  <si>
    <t>Профиль Широкий</t>
  </si>
  <si>
    <t>Горизонталь средняя (делитель)</t>
  </si>
  <si>
    <r>
      <t>L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=(L</t>
    </r>
    <r>
      <rPr>
        <b/>
        <vertAlign val="subscript"/>
        <sz val="10"/>
        <color indexed="60"/>
        <rFont val="Calibri"/>
        <family val="2"/>
        <charset val="204"/>
      </rPr>
      <t>пр</t>
    </r>
    <r>
      <rPr>
        <b/>
        <sz val="10"/>
        <color indexed="60"/>
        <rFont val="Calibri"/>
        <family val="2"/>
        <charset val="204"/>
      </rPr>
      <t>+17мм)/2</t>
    </r>
  </si>
  <si>
    <r>
      <t>L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=(L</t>
    </r>
    <r>
      <rPr>
        <b/>
        <vertAlign val="subscript"/>
        <sz val="10"/>
        <color indexed="60"/>
        <rFont val="Calibri"/>
        <family val="2"/>
        <charset val="204"/>
      </rPr>
      <t>пр</t>
    </r>
    <r>
      <rPr>
        <b/>
        <sz val="10"/>
        <color indexed="60"/>
        <rFont val="Calibri"/>
        <family val="2"/>
        <charset val="204"/>
      </rPr>
      <t>+27мм)/2</t>
    </r>
  </si>
  <si>
    <r>
      <t>L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=(L</t>
    </r>
    <r>
      <rPr>
        <b/>
        <vertAlign val="subscript"/>
        <sz val="10"/>
        <color indexed="60"/>
        <rFont val="Calibri"/>
        <family val="2"/>
        <charset val="204"/>
      </rPr>
      <t>пр</t>
    </r>
    <r>
      <rPr>
        <b/>
        <sz val="10"/>
        <color indexed="60"/>
        <rFont val="Calibri"/>
        <family val="2"/>
        <charset val="204"/>
      </rPr>
      <t>+44мм)/3</t>
    </r>
  </si>
  <si>
    <r>
      <t>L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=(L</t>
    </r>
    <r>
      <rPr>
        <b/>
        <vertAlign val="subscript"/>
        <sz val="10"/>
        <color indexed="60"/>
        <rFont val="Calibri"/>
        <family val="2"/>
        <charset val="204"/>
      </rPr>
      <t>пр</t>
    </r>
    <r>
      <rPr>
        <b/>
        <sz val="10"/>
        <color indexed="60"/>
        <rFont val="Calibri"/>
        <family val="2"/>
        <charset val="204"/>
      </rPr>
      <t>+54мм)/3</t>
    </r>
  </si>
  <si>
    <r>
      <t>L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=(L</t>
    </r>
    <r>
      <rPr>
        <b/>
        <vertAlign val="subscript"/>
        <sz val="10"/>
        <color indexed="60"/>
        <rFont val="Calibri"/>
        <family val="2"/>
        <charset val="204"/>
      </rPr>
      <t>пр</t>
    </r>
    <r>
      <rPr>
        <b/>
        <sz val="10"/>
        <color indexed="60"/>
        <rFont val="Calibri"/>
        <family val="2"/>
        <charset val="204"/>
      </rPr>
      <t>+80мм)/3</t>
    </r>
  </si>
  <si>
    <r>
      <t>L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=(L</t>
    </r>
    <r>
      <rPr>
        <b/>
        <vertAlign val="subscript"/>
        <sz val="10"/>
        <color indexed="60"/>
        <rFont val="Calibri"/>
        <family val="2"/>
        <charset val="204"/>
      </rPr>
      <t>пр</t>
    </r>
    <r>
      <rPr>
        <b/>
        <sz val="10"/>
        <color indexed="60"/>
        <rFont val="Calibri"/>
        <family val="2"/>
        <charset val="204"/>
      </rPr>
      <t>+71мм)/4</t>
    </r>
  </si>
  <si>
    <r>
      <t>L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=(L</t>
    </r>
    <r>
      <rPr>
        <b/>
        <vertAlign val="subscript"/>
        <sz val="10"/>
        <color indexed="60"/>
        <rFont val="Calibri"/>
        <family val="2"/>
        <charset val="204"/>
      </rPr>
      <t>пр</t>
    </r>
    <r>
      <rPr>
        <b/>
        <sz val="10"/>
        <color indexed="60"/>
        <rFont val="Calibri"/>
        <family val="2"/>
        <charset val="204"/>
      </rPr>
      <t>+81мм)/4</t>
    </r>
  </si>
  <si>
    <r>
      <t>L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=(L</t>
    </r>
    <r>
      <rPr>
        <b/>
        <vertAlign val="subscript"/>
        <sz val="10"/>
        <color indexed="60"/>
        <rFont val="Calibri"/>
        <family val="2"/>
        <charset val="204"/>
      </rPr>
      <t>пр</t>
    </r>
    <r>
      <rPr>
        <b/>
        <sz val="10"/>
        <color indexed="60"/>
        <rFont val="Calibri"/>
        <family val="2"/>
        <charset val="204"/>
      </rPr>
      <t>+110мм)/4</t>
    </r>
  </si>
  <si>
    <r>
      <t>L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=(L</t>
    </r>
    <r>
      <rPr>
        <b/>
        <vertAlign val="subscript"/>
        <sz val="10"/>
        <color indexed="60"/>
        <rFont val="Calibri"/>
        <family val="2"/>
        <charset val="204"/>
      </rPr>
      <t>пр</t>
    </r>
    <r>
      <rPr>
        <b/>
        <sz val="10"/>
        <color indexed="60"/>
        <rFont val="Calibri"/>
        <family val="2"/>
        <charset val="204"/>
      </rPr>
      <t>+120мм)/4</t>
    </r>
  </si>
  <si>
    <r>
      <t>L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=(L</t>
    </r>
    <r>
      <rPr>
        <b/>
        <vertAlign val="subscript"/>
        <sz val="10"/>
        <color indexed="60"/>
        <rFont val="Calibri"/>
        <family val="2"/>
        <charset val="204"/>
      </rPr>
      <t>пр</t>
    </r>
    <r>
      <rPr>
        <b/>
        <sz val="10"/>
        <color indexed="60"/>
        <rFont val="Calibri"/>
        <family val="2"/>
        <charset val="204"/>
      </rPr>
      <t>+54мм)/4</t>
    </r>
  </si>
  <si>
    <r>
      <t>L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=(L</t>
    </r>
    <r>
      <rPr>
        <b/>
        <vertAlign val="subscript"/>
        <sz val="10"/>
        <color indexed="60"/>
        <rFont val="Calibri"/>
        <family val="2"/>
        <charset val="204"/>
      </rPr>
      <t>пр</t>
    </r>
    <r>
      <rPr>
        <b/>
        <sz val="10"/>
        <color indexed="60"/>
        <rFont val="Calibri"/>
        <family val="2"/>
        <charset val="204"/>
      </rPr>
      <t>+80мм)/4</t>
    </r>
  </si>
  <si>
    <r>
      <t>L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=(L</t>
    </r>
    <r>
      <rPr>
        <b/>
        <vertAlign val="subscript"/>
        <sz val="10"/>
        <color indexed="60"/>
        <rFont val="Calibri"/>
        <family val="2"/>
        <charset val="204"/>
      </rPr>
      <t>пр</t>
    </r>
    <r>
      <rPr>
        <b/>
        <sz val="10"/>
        <color indexed="60"/>
        <rFont val="Calibri"/>
        <family val="2"/>
        <charset val="204"/>
      </rPr>
      <t>+39мм)/4</t>
    </r>
  </si>
  <si>
    <r>
      <t>L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=(L</t>
    </r>
    <r>
      <rPr>
        <b/>
        <vertAlign val="subscript"/>
        <sz val="10"/>
        <color indexed="60"/>
        <rFont val="Calibri"/>
        <family val="2"/>
        <charset val="204"/>
      </rPr>
      <t>пр</t>
    </r>
    <r>
      <rPr>
        <b/>
        <sz val="10"/>
        <color indexed="60"/>
        <rFont val="Calibri"/>
        <family val="2"/>
        <charset val="204"/>
      </rPr>
      <t>+98мм)/5</t>
    </r>
  </si>
  <si>
    <r>
      <t>L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=(L</t>
    </r>
    <r>
      <rPr>
        <b/>
        <vertAlign val="subscript"/>
        <sz val="10"/>
        <color indexed="60"/>
        <rFont val="Calibri"/>
        <family val="2"/>
        <charset val="204"/>
      </rPr>
      <t>пр</t>
    </r>
    <r>
      <rPr>
        <b/>
        <sz val="10"/>
        <color indexed="60"/>
        <rFont val="Calibri"/>
        <family val="2"/>
        <charset val="204"/>
      </rPr>
      <t>+108мм)/5</t>
    </r>
  </si>
  <si>
    <r>
      <t>L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=(L</t>
    </r>
    <r>
      <rPr>
        <b/>
        <vertAlign val="subscript"/>
        <sz val="10"/>
        <color indexed="60"/>
        <rFont val="Calibri"/>
        <family val="2"/>
        <charset val="204"/>
      </rPr>
      <t>пр</t>
    </r>
    <r>
      <rPr>
        <b/>
        <sz val="10"/>
        <color indexed="60"/>
        <rFont val="Calibri"/>
        <family val="2"/>
        <charset val="204"/>
      </rPr>
      <t>+150мм)/5</t>
    </r>
  </si>
  <si>
    <r>
      <t>L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=(L</t>
    </r>
    <r>
      <rPr>
        <b/>
        <vertAlign val="subscript"/>
        <sz val="10"/>
        <color indexed="60"/>
        <rFont val="Calibri"/>
        <family val="2"/>
        <charset val="204"/>
      </rPr>
      <t>пр</t>
    </r>
    <r>
      <rPr>
        <b/>
        <sz val="10"/>
        <color indexed="60"/>
        <rFont val="Calibri"/>
        <family val="2"/>
        <charset val="204"/>
      </rPr>
      <t>+160мм)/5</t>
    </r>
  </si>
  <si>
    <t>Вертикальный профиль широкий</t>
  </si>
  <si>
    <r>
      <t>L</t>
    </r>
    <r>
      <rPr>
        <b/>
        <vertAlign val="subscript"/>
        <sz val="10"/>
        <color indexed="60"/>
        <rFont val="Calibri"/>
        <family val="2"/>
        <charset val="204"/>
      </rPr>
      <t>дв</t>
    </r>
    <r>
      <rPr>
        <b/>
        <sz val="10"/>
        <color indexed="60"/>
        <rFont val="Calibri"/>
        <family val="2"/>
        <charset val="204"/>
      </rPr>
      <t>-37</t>
    </r>
  </si>
</sst>
</file>

<file path=xl/styles.xml><?xml version="1.0" encoding="utf-8"?>
<styleSheet xmlns="http://schemas.openxmlformats.org/spreadsheetml/2006/main">
  <numFmts count="1">
    <numFmt numFmtId="165" formatCode="#,##0.00&quot;р.&quot;"/>
  </numFmts>
  <fonts count="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60"/>
      <name val="Calibri"/>
      <family val="2"/>
      <charset val="204"/>
    </font>
    <font>
      <b/>
      <vertAlign val="subscript"/>
      <sz val="10"/>
      <color indexed="60"/>
      <name val="Calibri"/>
      <family val="2"/>
      <charset val="204"/>
    </font>
    <font>
      <sz val="8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2" fillId="2" borderId="1" xfId="0" applyFont="1" applyFill="1" applyBorder="1"/>
    <xf numFmtId="0" fontId="3" fillId="3" borderId="1" xfId="0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 vertical="top" wrapText="1"/>
    </xf>
    <xf numFmtId="0" fontId="3" fillId="3" borderId="4" xfId="0" applyFont="1" applyFill="1" applyBorder="1" applyAlignment="1">
      <alignment horizontal="right" vertical="center"/>
    </xf>
    <xf numFmtId="0" fontId="2" fillId="2" borderId="4" xfId="0" applyFont="1" applyFill="1" applyBorder="1"/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165" fontId="0" fillId="0" borderId="0" xfId="0" applyNumberFormat="1"/>
    <xf numFmtId="165" fontId="7" fillId="0" borderId="0" xfId="0" applyNumberFormat="1" applyFont="1"/>
    <xf numFmtId="0" fontId="0" fillId="5" borderId="0" xfId="0" applyFill="1" applyAlignment="1">
      <alignment vertical="center"/>
    </xf>
    <xf numFmtId="0" fontId="5" fillId="5" borderId="1" xfId="0" applyFont="1" applyFill="1" applyBorder="1" applyAlignment="1">
      <alignment vertical="top" wrapText="1"/>
    </xf>
    <xf numFmtId="3" fontId="5" fillId="4" borderId="7" xfId="0" applyNumberFormat="1" applyFont="1" applyFill="1" applyBorder="1" applyAlignment="1">
      <alignment vertical="center" wrapText="1"/>
    </xf>
    <xf numFmtId="3" fontId="5" fillId="4" borderId="6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top" wrapText="1"/>
    </xf>
    <xf numFmtId="3" fontId="5" fillId="0" borderId="6" xfId="0" applyNumberFormat="1" applyFont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3" fontId="0" fillId="0" borderId="1" xfId="0" applyNumberFormat="1" applyBorder="1" applyAlignment="1">
      <alignment vertical="top" wrapText="1"/>
    </xf>
    <xf numFmtId="3" fontId="0" fillId="0" borderId="2" xfId="0" applyNumberFormat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3" fontId="0" fillId="0" borderId="3" xfId="0" applyNumberFormat="1" applyBorder="1" applyAlignment="1">
      <alignment vertical="top" wrapText="1"/>
    </xf>
    <xf numFmtId="3" fontId="0" fillId="0" borderId="1" xfId="0" applyNumberFormat="1" applyFill="1" applyBorder="1" applyAlignment="1">
      <alignment vertical="top" wrapText="1"/>
    </xf>
    <xf numFmtId="3" fontId="3" fillId="0" borderId="2" xfId="0" applyNumberFormat="1" applyFont="1" applyBorder="1" applyAlignment="1">
      <alignment vertical="top" wrapText="1"/>
    </xf>
    <xf numFmtId="3" fontId="3" fillId="0" borderId="3" xfId="0" applyNumberFormat="1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3" fontId="3" fillId="0" borderId="1" xfId="0" applyNumberFormat="1" applyFont="1" applyBorder="1"/>
    <xf numFmtId="3" fontId="1" fillId="0" borderId="1" xfId="0" applyNumberFormat="1" applyFont="1" applyBorder="1"/>
    <xf numFmtId="3" fontId="1" fillId="4" borderId="1" xfId="0" applyNumberFormat="1" applyFont="1" applyFill="1" applyBorder="1" applyAlignment="1">
      <alignment vertical="top" wrapText="1"/>
    </xf>
    <xf numFmtId="3" fontId="5" fillId="4" borderId="1" xfId="0" applyNumberFormat="1" applyFont="1" applyFill="1" applyBorder="1" applyAlignment="1">
      <alignment vertical="top" wrapText="1"/>
    </xf>
    <xf numFmtId="3" fontId="0" fillId="5" borderId="1" xfId="0" applyNumberFormat="1" applyFill="1" applyBorder="1" applyAlignment="1">
      <alignment vertical="top" wrapText="1"/>
    </xf>
    <xf numFmtId="3" fontId="5" fillId="5" borderId="1" xfId="0" applyNumberFormat="1" applyFont="1" applyFill="1" applyBorder="1" applyAlignment="1">
      <alignment vertical="top" wrapText="1"/>
    </xf>
    <xf numFmtId="3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5" fillId="0" borderId="6" xfId="0" applyNumberFormat="1" applyFont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4" fillId="0" borderId="3" xfId="0" applyNumberFormat="1" applyFont="1" applyBorder="1" applyAlignment="1">
      <alignment vertical="center" wrapText="1"/>
    </xf>
    <xf numFmtId="3" fontId="5" fillId="0" borderId="8" xfId="0" applyNumberFormat="1" applyFont="1" applyBorder="1" applyAlignment="1">
      <alignment vertical="center" wrapText="1"/>
    </xf>
    <xf numFmtId="3" fontId="4" fillId="0" borderId="4" xfId="0" applyNumberFormat="1" applyFont="1" applyFill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 wrapText="1"/>
    </xf>
    <xf numFmtId="3" fontId="4" fillId="0" borderId="9" xfId="0" applyNumberFormat="1" applyFont="1" applyBorder="1" applyAlignment="1">
      <alignment vertical="center" wrapText="1"/>
    </xf>
    <xf numFmtId="3" fontId="0" fillId="4" borderId="10" xfId="0" applyNumberFormat="1" applyFill="1" applyBorder="1" applyAlignment="1">
      <alignment vertical="center" wrapText="1"/>
    </xf>
    <xf numFmtId="3" fontId="0" fillId="4" borderId="11" xfId="0" applyNumberFormat="1" applyFill="1" applyBorder="1" applyAlignment="1">
      <alignment vertical="center" wrapText="1"/>
    </xf>
    <xf numFmtId="3" fontId="0" fillId="4" borderId="10" xfId="0" applyNumberFormat="1" applyFill="1" applyBorder="1" applyAlignment="1">
      <alignment vertical="center"/>
    </xf>
    <xf numFmtId="3" fontId="0" fillId="4" borderId="12" xfId="0" applyNumberFormat="1" applyFill="1" applyBorder="1" applyAlignment="1">
      <alignment vertical="center"/>
    </xf>
    <xf numFmtId="3" fontId="0" fillId="4" borderId="1" xfId="0" applyNumberFormat="1" applyFill="1" applyBorder="1" applyAlignment="1">
      <alignment vertical="center" wrapText="1"/>
    </xf>
    <xf numFmtId="3" fontId="0" fillId="4" borderId="2" xfId="0" applyNumberFormat="1" applyFill="1" applyBorder="1" applyAlignment="1">
      <alignment vertical="center" wrapText="1"/>
    </xf>
    <xf numFmtId="3" fontId="0" fillId="4" borderId="3" xfId="0" applyNumberFormat="1" applyFill="1" applyBorder="1" applyAlignment="1">
      <alignment vertical="center" wrapText="1"/>
    </xf>
    <xf numFmtId="3" fontId="5" fillId="5" borderId="6" xfId="0" applyNumberFormat="1" applyFont="1" applyFill="1" applyBorder="1" applyAlignment="1">
      <alignment vertical="center" wrapText="1"/>
    </xf>
    <xf numFmtId="3" fontId="0" fillId="5" borderId="1" xfId="0" applyNumberFormat="1" applyFill="1" applyBorder="1" applyAlignment="1">
      <alignment vertical="center" wrapText="1"/>
    </xf>
    <xf numFmtId="3" fontId="0" fillId="5" borderId="2" xfId="0" applyNumberFormat="1" applyFill="1" applyBorder="1" applyAlignment="1">
      <alignment vertical="center" wrapText="1"/>
    </xf>
    <xf numFmtId="3" fontId="0" fillId="5" borderId="3" xfId="0" applyNumberFormat="1" applyFill="1" applyBorder="1" applyAlignment="1">
      <alignment vertical="center" wrapText="1"/>
    </xf>
    <xf numFmtId="3" fontId="5" fillId="4" borderId="13" xfId="0" applyNumberFormat="1" applyFont="1" applyFill="1" applyBorder="1" applyAlignment="1">
      <alignment vertical="center" wrapText="1"/>
    </xf>
    <xf numFmtId="3" fontId="0" fillId="4" borderId="14" xfId="0" applyNumberFormat="1" applyFill="1" applyBorder="1" applyAlignment="1">
      <alignment vertical="center" wrapText="1"/>
    </xf>
    <xf numFmtId="3" fontId="0" fillId="4" borderId="15" xfId="0" applyNumberFormat="1" applyFill="1" applyBorder="1" applyAlignment="1">
      <alignment vertical="center" wrapText="1"/>
    </xf>
    <xf numFmtId="3" fontId="0" fillId="4" borderId="16" xfId="0" applyNumberForma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4" borderId="2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0" fillId="5" borderId="2" xfId="0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0" borderId="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0"/>
  <sheetViews>
    <sheetView tabSelected="1" workbookViewId="0">
      <pane xSplit="1" topLeftCell="B1" activePane="topRight" state="frozen"/>
      <selection pane="topRight" activeCell="Q24" sqref="Q24"/>
    </sheetView>
  </sheetViews>
  <sheetFormatPr defaultRowHeight="15"/>
  <cols>
    <col min="1" max="1" width="43.7109375" customWidth="1"/>
    <col min="2" max="2" width="15" customWidth="1"/>
    <col min="3" max="3" width="7.7109375" customWidth="1"/>
    <col min="4" max="4" width="7.5703125" customWidth="1"/>
    <col min="5" max="5" width="7.42578125" customWidth="1"/>
    <col min="6" max="6" width="7.28515625" customWidth="1"/>
    <col min="7" max="7" width="8" customWidth="1"/>
    <col min="8" max="8" width="15.7109375" customWidth="1"/>
    <col min="9" max="9" width="7.140625" customWidth="1"/>
    <col min="10" max="10" width="7.28515625" customWidth="1"/>
    <col min="11" max="13" width="9" customWidth="1"/>
    <col min="14" max="14" width="15.85546875" bestFit="1" customWidth="1"/>
    <col min="15" max="15" width="7.85546875" bestFit="1" customWidth="1"/>
    <col min="16" max="16" width="7.42578125" customWidth="1"/>
    <col min="17" max="17" width="8.28515625" customWidth="1"/>
    <col min="18" max="18" width="7" customWidth="1"/>
    <col min="19" max="19" width="6.85546875" customWidth="1"/>
    <col min="20" max="20" width="15.85546875" bestFit="1" customWidth="1"/>
    <col min="21" max="23" width="7.28515625" customWidth="1"/>
    <col min="24" max="24" width="6.140625" customWidth="1"/>
    <col min="25" max="25" width="6.85546875" customWidth="1"/>
    <col min="26" max="26" width="15.85546875" bestFit="1" customWidth="1"/>
    <col min="27" max="30" width="7.28515625" bestFit="1" customWidth="1"/>
    <col min="31" max="31" width="5.5703125" bestFit="1" customWidth="1"/>
    <col min="32" max="32" width="15.85546875" bestFit="1" customWidth="1"/>
    <col min="33" max="36" width="7.28515625" bestFit="1" customWidth="1"/>
    <col min="37" max="37" width="5.5703125" bestFit="1" customWidth="1"/>
  </cols>
  <sheetData>
    <row r="1" spans="1:25" ht="15.75">
      <c r="A1" s="6" t="s">
        <v>17</v>
      </c>
      <c r="B1" s="5">
        <v>2500</v>
      </c>
    </row>
    <row r="2" spans="1:25" ht="16.5" thickBot="1">
      <c r="A2" s="9" t="s">
        <v>18</v>
      </c>
      <c r="B2" s="10">
        <v>2000</v>
      </c>
    </row>
    <row r="3" spans="1:25" ht="16.5" thickBot="1">
      <c r="A3" s="79" t="s">
        <v>36</v>
      </c>
      <c r="B3" s="77" t="s">
        <v>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85" t="s">
        <v>44</v>
      </c>
      <c r="O3" s="86"/>
      <c r="P3" s="86"/>
      <c r="Q3" s="86"/>
      <c r="R3" s="86"/>
      <c r="S3" s="86"/>
      <c r="T3" s="86"/>
      <c r="U3" s="86"/>
      <c r="V3" s="86"/>
      <c r="W3" s="86"/>
      <c r="X3" s="86"/>
      <c r="Y3" s="87"/>
    </row>
    <row r="4" spans="1:25">
      <c r="A4" s="80"/>
      <c r="B4" s="75" t="s">
        <v>1</v>
      </c>
      <c r="C4" s="76"/>
      <c r="D4" s="76"/>
      <c r="E4" s="76"/>
      <c r="F4" s="76"/>
      <c r="G4" s="76"/>
      <c r="H4" s="75" t="s">
        <v>2</v>
      </c>
      <c r="I4" s="76"/>
      <c r="J4" s="76"/>
      <c r="K4" s="76"/>
      <c r="L4" s="76"/>
      <c r="M4" s="76"/>
      <c r="N4" s="82" t="s">
        <v>1</v>
      </c>
      <c r="O4" s="83"/>
      <c r="P4" s="83"/>
      <c r="Q4" s="83"/>
      <c r="R4" s="83"/>
      <c r="S4" s="84"/>
      <c r="T4" s="82" t="s">
        <v>2</v>
      </c>
      <c r="U4" s="83"/>
      <c r="V4" s="83"/>
      <c r="W4" s="83"/>
      <c r="X4" s="83"/>
      <c r="Y4" s="84"/>
    </row>
    <row r="5" spans="1:25">
      <c r="A5" s="81"/>
      <c r="B5" s="14" t="s">
        <v>19</v>
      </c>
      <c r="C5" s="19" t="s">
        <v>20</v>
      </c>
      <c r="D5" s="2" t="s">
        <v>21</v>
      </c>
      <c r="E5" s="2" t="s">
        <v>22</v>
      </c>
      <c r="F5" s="2" t="s">
        <v>22</v>
      </c>
      <c r="G5" s="4" t="s">
        <v>23</v>
      </c>
      <c r="H5" s="14" t="s">
        <v>19</v>
      </c>
      <c r="I5" s="2" t="s">
        <v>20</v>
      </c>
      <c r="J5" s="2" t="s">
        <v>21</v>
      </c>
      <c r="K5" s="2" t="s">
        <v>22</v>
      </c>
      <c r="L5" s="2" t="s">
        <v>22</v>
      </c>
      <c r="M5" s="4" t="s">
        <v>23</v>
      </c>
      <c r="N5" s="14" t="s">
        <v>19</v>
      </c>
      <c r="O5" s="2" t="s">
        <v>20</v>
      </c>
      <c r="P5" s="2" t="s">
        <v>21</v>
      </c>
      <c r="Q5" s="2" t="s">
        <v>22</v>
      </c>
      <c r="R5" s="2" t="s">
        <v>22</v>
      </c>
      <c r="S5" s="8" t="s">
        <v>23</v>
      </c>
      <c r="T5" s="14" t="s">
        <v>19</v>
      </c>
      <c r="U5" s="2" t="s">
        <v>20</v>
      </c>
      <c r="V5" s="2" t="s">
        <v>21</v>
      </c>
      <c r="W5" s="2" t="s">
        <v>22</v>
      </c>
      <c r="X5" s="2" t="s">
        <v>22</v>
      </c>
      <c r="Y5" s="8" t="s">
        <v>23</v>
      </c>
    </row>
    <row r="6" spans="1:25" ht="15.75">
      <c r="A6" s="7" t="s">
        <v>3</v>
      </c>
      <c r="B6" s="27" t="s">
        <v>25</v>
      </c>
      <c r="C6" s="28">
        <f>B1-40</f>
        <v>2460</v>
      </c>
      <c r="D6" s="31">
        <f>B1-40</f>
        <v>2460</v>
      </c>
      <c r="E6" s="31">
        <f>B1-40</f>
        <v>2460</v>
      </c>
      <c r="F6" s="31">
        <f>B1-40</f>
        <v>2460</v>
      </c>
      <c r="G6" s="34">
        <f>B1-40</f>
        <v>2460</v>
      </c>
      <c r="H6" s="27" t="s">
        <v>25</v>
      </c>
      <c r="I6" s="31">
        <f>$B1-40</f>
        <v>2460</v>
      </c>
      <c r="J6" s="31">
        <f>$B1-40</f>
        <v>2460</v>
      </c>
      <c r="K6" s="31">
        <f>$B1-40</f>
        <v>2460</v>
      </c>
      <c r="L6" s="31">
        <f>$B1-40</f>
        <v>2460</v>
      </c>
      <c r="M6" s="34">
        <f>$B1-40</f>
        <v>2460</v>
      </c>
      <c r="N6" s="27" t="s">
        <v>25</v>
      </c>
      <c r="O6" s="31">
        <f>$B1-40</f>
        <v>2460</v>
      </c>
      <c r="P6" s="31">
        <f>$B1-40</f>
        <v>2460</v>
      </c>
      <c r="Q6" s="31">
        <f>$B1-40</f>
        <v>2460</v>
      </c>
      <c r="R6" s="31">
        <f>$B1-40</f>
        <v>2460</v>
      </c>
      <c r="S6" s="35">
        <f>$B1-40</f>
        <v>2460</v>
      </c>
      <c r="T6" s="27" t="s">
        <v>25</v>
      </c>
      <c r="U6" s="31">
        <f>$B1-40</f>
        <v>2460</v>
      </c>
      <c r="V6" s="31">
        <f>$B1-40</f>
        <v>2460</v>
      </c>
      <c r="W6" s="31">
        <f>$B1-40</f>
        <v>2460</v>
      </c>
      <c r="X6" s="31">
        <f>$B1-40</f>
        <v>2460</v>
      </c>
      <c r="Y6" s="35">
        <f>$B1-40</f>
        <v>2460</v>
      </c>
    </row>
    <row r="7" spans="1:25" ht="15.75">
      <c r="A7" s="3" t="s">
        <v>4</v>
      </c>
      <c r="B7" s="27" t="s">
        <v>46</v>
      </c>
      <c r="C7" s="28">
        <f>(B2+17)/2</f>
        <v>1008.5</v>
      </c>
      <c r="D7" s="29"/>
      <c r="E7" s="29"/>
      <c r="F7" s="29"/>
      <c r="G7" s="30"/>
      <c r="H7" s="27" t="s">
        <v>47</v>
      </c>
      <c r="I7" s="31">
        <f>($B2+27)/2</f>
        <v>1013.5</v>
      </c>
      <c r="J7" s="31"/>
      <c r="K7" s="29"/>
      <c r="L7" s="29"/>
      <c r="M7" s="30"/>
      <c r="N7" s="27" t="s">
        <v>38</v>
      </c>
      <c r="O7" s="31">
        <f>($B2+30)/2</f>
        <v>1015</v>
      </c>
      <c r="P7" s="29"/>
      <c r="Q7" s="29"/>
      <c r="R7" s="29"/>
      <c r="S7" s="32"/>
      <c r="T7" s="27" t="s">
        <v>37</v>
      </c>
      <c r="U7" s="31">
        <f>($B2+40)/2</f>
        <v>1020</v>
      </c>
      <c r="V7" s="29"/>
      <c r="W7" s="29"/>
      <c r="X7" s="29"/>
      <c r="Y7" s="32"/>
    </row>
    <row r="8" spans="1:25" ht="15.75">
      <c r="A8" s="3" t="s">
        <v>5</v>
      </c>
      <c r="B8" s="27" t="s">
        <v>48</v>
      </c>
      <c r="C8" s="33"/>
      <c r="D8" s="31">
        <f>($B2+44)/3</f>
        <v>681.33333333333337</v>
      </c>
      <c r="E8" s="29"/>
      <c r="F8" s="29"/>
      <c r="G8" s="30"/>
      <c r="H8" s="27" t="s">
        <v>49</v>
      </c>
      <c r="I8" s="29"/>
      <c r="J8" s="31">
        <f>($B2+54)/3</f>
        <v>684.66666666666663</v>
      </c>
      <c r="K8" s="29"/>
      <c r="L8" s="29"/>
      <c r="M8" s="30"/>
      <c r="N8" s="27" t="s">
        <v>33</v>
      </c>
      <c r="O8" s="29"/>
      <c r="P8" s="31">
        <f>($B2+70)/3</f>
        <v>690</v>
      </c>
      <c r="Q8" s="29"/>
      <c r="R8" s="29"/>
      <c r="S8" s="32"/>
      <c r="T8" s="27" t="s">
        <v>50</v>
      </c>
      <c r="U8" s="29"/>
      <c r="V8" s="31">
        <f>($B2+80)/3</f>
        <v>693.33333333333337</v>
      </c>
      <c r="W8" s="29"/>
      <c r="X8" s="29"/>
      <c r="Y8" s="32"/>
    </row>
    <row r="9" spans="1:25" ht="15.75">
      <c r="A9" s="3" t="s">
        <v>6</v>
      </c>
      <c r="B9" s="27" t="s">
        <v>51</v>
      </c>
      <c r="C9" s="33"/>
      <c r="D9" s="29"/>
      <c r="E9" s="31">
        <f>($B2+71)/4</f>
        <v>517.75</v>
      </c>
      <c r="F9" s="29"/>
      <c r="G9" s="30"/>
      <c r="H9" s="27" t="s">
        <v>52</v>
      </c>
      <c r="I9" s="29"/>
      <c r="J9" s="29"/>
      <c r="K9" s="31">
        <f>($B2+81)/4</f>
        <v>520.25</v>
      </c>
      <c r="L9" s="29"/>
      <c r="M9" s="30"/>
      <c r="N9" s="27" t="s">
        <v>53</v>
      </c>
      <c r="O9" s="29"/>
      <c r="P9" s="29"/>
      <c r="Q9" s="31">
        <f>($B2+110)/4</f>
        <v>527.5</v>
      </c>
      <c r="R9" s="29"/>
      <c r="S9" s="32"/>
      <c r="T9" s="27" t="s">
        <v>54</v>
      </c>
      <c r="U9" s="29"/>
      <c r="V9" s="29"/>
      <c r="W9" s="31">
        <f>($B2+120)/4</f>
        <v>530</v>
      </c>
      <c r="X9" s="29"/>
      <c r="Y9" s="32"/>
    </row>
    <row r="10" spans="1:25" ht="15.75">
      <c r="A10" s="3" t="s">
        <v>7</v>
      </c>
      <c r="B10" s="27" t="s">
        <v>57</v>
      </c>
      <c r="C10" s="33"/>
      <c r="D10" s="29"/>
      <c r="E10" s="29"/>
      <c r="F10" s="31">
        <f>($B2+39)/4</f>
        <v>509.75</v>
      </c>
      <c r="G10" s="30"/>
      <c r="H10" s="27" t="s">
        <v>55</v>
      </c>
      <c r="I10" s="29"/>
      <c r="J10" s="29"/>
      <c r="K10" s="29"/>
      <c r="L10" s="31">
        <f>($B2+54)/4</f>
        <v>513.5</v>
      </c>
      <c r="M10" s="30"/>
      <c r="N10" s="27" t="s">
        <v>26</v>
      </c>
      <c r="O10" s="29"/>
      <c r="P10" s="29"/>
      <c r="Q10" s="29"/>
      <c r="R10" s="31">
        <f>($B2+65)/4</f>
        <v>516.25</v>
      </c>
      <c r="S10" s="32"/>
      <c r="T10" s="27" t="s">
        <v>56</v>
      </c>
      <c r="U10" s="29"/>
      <c r="V10" s="29"/>
      <c r="W10" s="29"/>
      <c r="X10" s="31">
        <f>($B2+80)/4</f>
        <v>520</v>
      </c>
      <c r="Y10" s="32"/>
    </row>
    <row r="11" spans="1:25" ht="30">
      <c r="A11" s="3" t="s">
        <v>8</v>
      </c>
      <c r="B11" s="27" t="s">
        <v>58</v>
      </c>
      <c r="C11" s="33"/>
      <c r="D11" s="29"/>
      <c r="E11" s="29"/>
      <c r="F11" s="29"/>
      <c r="G11" s="34">
        <f>($B2+98)/5</f>
        <v>419.6</v>
      </c>
      <c r="H11" s="27" t="s">
        <v>59</v>
      </c>
      <c r="I11" s="29"/>
      <c r="J11" s="29"/>
      <c r="K11" s="29"/>
      <c r="L11" s="29"/>
      <c r="M11" s="34">
        <f>($B2+108)/5</f>
        <v>421.6</v>
      </c>
      <c r="N11" s="27" t="s">
        <v>60</v>
      </c>
      <c r="O11" s="29"/>
      <c r="P11" s="29"/>
      <c r="Q11" s="29"/>
      <c r="R11" s="29"/>
      <c r="S11" s="35">
        <f>($B2+150)/5</f>
        <v>430</v>
      </c>
      <c r="T11" s="27" t="s">
        <v>61</v>
      </c>
      <c r="U11" s="29"/>
      <c r="V11" s="29"/>
      <c r="W11" s="29"/>
      <c r="X11" s="29"/>
      <c r="Y11" s="35">
        <f>($B2+160)/5</f>
        <v>432</v>
      </c>
    </row>
    <row r="12" spans="1:25">
      <c r="A12" s="3" t="s">
        <v>9</v>
      </c>
      <c r="B12" s="27" t="s">
        <v>42</v>
      </c>
      <c r="C12" s="33">
        <f>$C7-54</f>
        <v>954.5</v>
      </c>
      <c r="D12" s="29">
        <f>D8-54</f>
        <v>627.33333333333337</v>
      </c>
      <c r="E12" s="29">
        <f>E9-54</f>
        <v>463.75</v>
      </c>
      <c r="F12" s="29">
        <f>F10-54</f>
        <v>455.75</v>
      </c>
      <c r="G12" s="30">
        <f>G11-54</f>
        <v>365.6</v>
      </c>
      <c r="H12" s="27" t="s">
        <v>42</v>
      </c>
      <c r="I12" s="29">
        <f>$I7-54</f>
        <v>959.5</v>
      </c>
      <c r="J12" s="29">
        <f>J8-54</f>
        <v>630.66666666666663</v>
      </c>
      <c r="K12" s="29">
        <f>K9-54</f>
        <v>466.25</v>
      </c>
      <c r="L12" s="29">
        <f>L10-54</f>
        <v>459.5</v>
      </c>
      <c r="M12" s="30">
        <f>M11-54</f>
        <v>367.6</v>
      </c>
      <c r="N12" s="27" t="s">
        <v>43</v>
      </c>
      <c r="O12" s="29">
        <f>$O7-51.6</f>
        <v>963.4</v>
      </c>
      <c r="P12" s="29">
        <f>P8-51.6</f>
        <v>638.4</v>
      </c>
      <c r="Q12" s="29">
        <f>Q9-51.6</f>
        <v>475.9</v>
      </c>
      <c r="R12" s="29">
        <f>R10-51.6</f>
        <v>464.65</v>
      </c>
      <c r="S12" s="29">
        <f>S11-51.6</f>
        <v>378.4</v>
      </c>
      <c r="T12" s="27" t="s">
        <v>43</v>
      </c>
      <c r="U12" s="43">
        <f>U7-51.6</f>
        <v>968.4</v>
      </c>
      <c r="V12" s="44">
        <f>V8-51.6</f>
        <v>641.73333333333335</v>
      </c>
      <c r="W12" s="44">
        <f>W9-51.6</f>
        <v>478.4</v>
      </c>
      <c r="X12" s="44">
        <f>X10-51.6</f>
        <v>468.4</v>
      </c>
      <c r="Y12" s="45">
        <f>Y11-51.6</f>
        <v>380.4</v>
      </c>
    </row>
    <row r="13" spans="1:25">
      <c r="A13" s="3" t="s">
        <v>10</v>
      </c>
      <c r="B13" s="27" t="s">
        <v>42</v>
      </c>
      <c r="C13" s="33">
        <f>C7-54</f>
        <v>954.5</v>
      </c>
      <c r="D13" s="29">
        <f>D8-54</f>
        <v>627.33333333333337</v>
      </c>
      <c r="E13" s="29">
        <f>E9-54</f>
        <v>463.75</v>
      </c>
      <c r="F13" s="29">
        <f>F10-54</f>
        <v>455.75</v>
      </c>
      <c r="G13" s="30">
        <f>G11-54</f>
        <v>365.6</v>
      </c>
      <c r="H13" s="27" t="s">
        <v>42</v>
      </c>
      <c r="I13" s="29">
        <f>I7-54</f>
        <v>959.5</v>
      </c>
      <c r="J13" s="29">
        <f>J8-54</f>
        <v>630.66666666666663</v>
      </c>
      <c r="K13" s="29">
        <f>K9-54</f>
        <v>466.25</v>
      </c>
      <c r="L13" s="29">
        <f>L10-54</f>
        <v>459.5</v>
      </c>
      <c r="M13" s="30">
        <f>M11-54</f>
        <v>367.6</v>
      </c>
      <c r="N13" s="27" t="s">
        <v>43</v>
      </c>
      <c r="O13" s="29">
        <f>$O7-51.6</f>
        <v>963.4</v>
      </c>
      <c r="P13" s="29">
        <f>P8-51.6</f>
        <v>638.4</v>
      </c>
      <c r="Q13" s="29">
        <f>Q9-51.6</f>
        <v>475.9</v>
      </c>
      <c r="R13" s="29">
        <f>R10-51.6</f>
        <v>464.65</v>
      </c>
      <c r="S13" s="29">
        <f>S11-51.6</f>
        <v>378.4</v>
      </c>
      <c r="T13" s="27" t="s">
        <v>43</v>
      </c>
      <c r="U13" s="43">
        <f>U7-51.6</f>
        <v>968.4</v>
      </c>
      <c r="V13" s="44">
        <f>V8-51.6</f>
        <v>641.73333333333335</v>
      </c>
      <c r="W13" s="44">
        <f>W9-51.6</f>
        <v>478.4</v>
      </c>
      <c r="X13" s="44">
        <f>X10-51.6</f>
        <v>468.4</v>
      </c>
      <c r="Y13" s="45">
        <f>Y11-51.6</f>
        <v>380.4</v>
      </c>
    </row>
    <row r="14" spans="1:25">
      <c r="A14" s="3" t="s">
        <v>45</v>
      </c>
      <c r="B14" s="27" t="s">
        <v>42</v>
      </c>
      <c r="C14" s="33">
        <f>C7-54</f>
        <v>954.5</v>
      </c>
      <c r="D14" s="29">
        <f>D8-54</f>
        <v>627.33333333333337</v>
      </c>
      <c r="E14" s="29">
        <f>E9-54</f>
        <v>463.75</v>
      </c>
      <c r="F14" s="29">
        <f>F10-54</f>
        <v>455.75</v>
      </c>
      <c r="G14" s="30">
        <f>G11-54</f>
        <v>365.6</v>
      </c>
      <c r="H14" s="27" t="s">
        <v>42</v>
      </c>
      <c r="I14" s="29">
        <f>I7-54</f>
        <v>959.5</v>
      </c>
      <c r="J14" s="29">
        <f>J8-54</f>
        <v>630.66666666666663</v>
      </c>
      <c r="K14" s="29">
        <f>K9-54</f>
        <v>466.25</v>
      </c>
      <c r="L14" s="29">
        <f>L10-54</f>
        <v>459.5</v>
      </c>
      <c r="M14" s="30">
        <f>M11-54</f>
        <v>367.6</v>
      </c>
      <c r="N14" s="27" t="s">
        <v>43</v>
      </c>
      <c r="O14" s="29">
        <f>$O7-51.6</f>
        <v>963.4</v>
      </c>
      <c r="P14" s="29">
        <f>P8-51.6</f>
        <v>638.4</v>
      </c>
      <c r="Q14" s="29">
        <f>Q9-51.6</f>
        <v>475.9</v>
      </c>
      <c r="R14" s="29">
        <f>R10-51.6</f>
        <v>464.65</v>
      </c>
      <c r="S14" s="29">
        <f>S11-51.6</f>
        <v>378.4</v>
      </c>
      <c r="T14" s="27" t="s">
        <v>43</v>
      </c>
      <c r="U14" s="43">
        <f>U7-51.6</f>
        <v>968.4</v>
      </c>
      <c r="V14" s="44">
        <f>V8-51.6</f>
        <v>641.73333333333335</v>
      </c>
      <c r="W14" s="44">
        <f>W9-51.6</f>
        <v>478.4</v>
      </c>
      <c r="X14" s="44">
        <f>X10-51.6</f>
        <v>468.4</v>
      </c>
      <c r="Y14" s="45">
        <f>Y11-51.6</f>
        <v>380.4</v>
      </c>
    </row>
    <row r="15" spans="1:25" s="12" customFormat="1">
      <c r="A15" s="11" t="s">
        <v>12</v>
      </c>
      <c r="B15" s="46" t="s">
        <v>27</v>
      </c>
      <c r="C15" s="47">
        <f>$B2</f>
        <v>2000</v>
      </c>
      <c r="D15" s="48">
        <f>$B2</f>
        <v>2000</v>
      </c>
      <c r="E15" s="48">
        <f>$B2</f>
        <v>2000</v>
      </c>
      <c r="F15" s="48">
        <f>$B2</f>
        <v>2000</v>
      </c>
      <c r="G15" s="49">
        <f>$B2</f>
        <v>2000</v>
      </c>
      <c r="H15" s="46" t="s">
        <v>27</v>
      </c>
      <c r="I15" s="48">
        <f>$B2</f>
        <v>2000</v>
      </c>
      <c r="J15" s="48">
        <f>$B2</f>
        <v>2000</v>
      </c>
      <c r="K15" s="48">
        <f>$B2</f>
        <v>2000</v>
      </c>
      <c r="L15" s="48">
        <f>$B2</f>
        <v>2000</v>
      </c>
      <c r="M15" s="49">
        <f>$B2</f>
        <v>2000</v>
      </c>
      <c r="N15" s="46" t="s">
        <v>27</v>
      </c>
      <c r="O15" s="48">
        <f>$B2</f>
        <v>2000</v>
      </c>
      <c r="P15" s="48">
        <f>$B2</f>
        <v>2000</v>
      </c>
      <c r="Q15" s="48">
        <f>$B2</f>
        <v>2000</v>
      </c>
      <c r="R15" s="48">
        <f>$B2</f>
        <v>2000</v>
      </c>
      <c r="S15" s="50">
        <f>$B2</f>
        <v>2000</v>
      </c>
      <c r="T15" s="46" t="s">
        <v>27</v>
      </c>
      <c r="U15" s="48">
        <f>$B2</f>
        <v>2000</v>
      </c>
      <c r="V15" s="48">
        <f>$B2</f>
        <v>2000</v>
      </c>
      <c r="W15" s="48">
        <f>$B2</f>
        <v>2000</v>
      </c>
      <c r="X15" s="48">
        <f>$B2</f>
        <v>2000</v>
      </c>
      <c r="Y15" s="50">
        <f>$B2</f>
        <v>2000</v>
      </c>
    </row>
    <row r="16" spans="1:25" s="12" customFormat="1" ht="15.75" thickBot="1">
      <c r="A16" s="13" t="s">
        <v>13</v>
      </c>
      <c r="B16" s="51" t="s">
        <v>27</v>
      </c>
      <c r="C16" s="52">
        <f>$B2</f>
        <v>2000</v>
      </c>
      <c r="D16" s="53">
        <f>$B2</f>
        <v>2000</v>
      </c>
      <c r="E16" s="53">
        <f>$B2</f>
        <v>2000</v>
      </c>
      <c r="F16" s="53">
        <f>$B2</f>
        <v>2000</v>
      </c>
      <c r="G16" s="54">
        <f>$B2</f>
        <v>2000</v>
      </c>
      <c r="H16" s="51" t="s">
        <v>27</v>
      </c>
      <c r="I16" s="53">
        <f>$B2</f>
        <v>2000</v>
      </c>
      <c r="J16" s="53">
        <f>$B2</f>
        <v>2000</v>
      </c>
      <c r="K16" s="53">
        <f>$B2</f>
        <v>2000</v>
      </c>
      <c r="L16" s="53">
        <f>$B2</f>
        <v>2000</v>
      </c>
      <c r="M16" s="54">
        <f>$B2</f>
        <v>2000</v>
      </c>
      <c r="N16" s="51" t="s">
        <v>27</v>
      </c>
      <c r="O16" s="53">
        <f>$B2</f>
        <v>2000</v>
      </c>
      <c r="P16" s="53">
        <f>$B2</f>
        <v>2000</v>
      </c>
      <c r="Q16" s="53">
        <f>$B2</f>
        <v>2000</v>
      </c>
      <c r="R16" s="53">
        <f>$B2</f>
        <v>2000</v>
      </c>
      <c r="S16" s="55">
        <f>$B2</f>
        <v>2000</v>
      </c>
      <c r="T16" s="51" t="s">
        <v>27</v>
      </c>
      <c r="U16" s="53">
        <f>$B2</f>
        <v>2000</v>
      </c>
      <c r="V16" s="53">
        <f>$B2</f>
        <v>2000</v>
      </c>
      <c r="W16" s="53">
        <f>$B2</f>
        <v>2000</v>
      </c>
      <c r="X16" s="53">
        <f>$B2</f>
        <v>2000</v>
      </c>
      <c r="Y16" s="55">
        <f>$B2</f>
        <v>2000</v>
      </c>
    </row>
    <row r="17" spans="1:26" s="12" customFormat="1">
      <c r="A17" s="74" t="s">
        <v>14</v>
      </c>
      <c r="B17" s="24" t="s">
        <v>28</v>
      </c>
      <c r="C17" s="56">
        <f>C7-36</f>
        <v>972.5</v>
      </c>
      <c r="D17" s="56">
        <f>D8-36</f>
        <v>645.33333333333337</v>
      </c>
      <c r="E17" s="56">
        <f>E9-36</f>
        <v>481.75</v>
      </c>
      <c r="F17" s="56">
        <f>F10-36</f>
        <v>473.75</v>
      </c>
      <c r="G17" s="57">
        <f>G11-36</f>
        <v>383.6</v>
      </c>
      <c r="H17" s="24" t="s">
        <v>28</v>
      </c>
      <c r="I17" s="56">
        <f>I7-36</f>
        <v>977.5</v>
      </c>
      <c r="J17" s="56">
        <f>J8-36</f>
        <v>648.66666666666663</v>
      </c>
      <c r="K17" s="56">
        <f>K9-36</f>
        <v>484.25</v>
      </c>
      <c r="L17" s="56">
        <f>L10-36</f>
        <v>477.5</v>
      </c>
      <c r="M17" s="57">
        <f>M11-36</f>
        <v>385.6</v>
      </c>
      <c r="N17" s="24" t="s">
        <v>28</v>
      </c>
      <c r="O17" s="56">
        <f>$O7-36</f>
        <v>979</v>
      </c>
      <c r="P17" s="56">
        <f>P8-36</f>
        <v>654</v>
      </c>
      <c r="Q17" s="56">
        <f>Q9-36</f>
        <v>491.5</v>
      </c>
      <c r="R17" s="56">
        <f>R10-36</f>
        <v>480.25</v>
      </c>
      <c r="S17" s="56">
        <f>S11-36</f>
        <v>394</v>
      </c>
      <c r="T17" s="24" t="s">
        <v>28</v>
      </c>
      <c r="U17" s="56">
        <f>U7-36</f>
        <v>984</v>
      </c>
      <c r="V17" s="58">
        <f>V8-36</f>
        <v>657.33333333333337</v>
      </c>
      <c r="W17" s="58">
        <f>W9-36</f>
        <v>494</v>
      </c>
      <c r="X17" s="58">
        <f>X10-36</f>
        <v>484</v>
      </c>
      <c r="Y17" s="59">
        <f>Y11-36</f>
        <v>396</v>
      </c>
    </row>
    <row r="18" spans="1:26" s="12" customFormat="1">
      <c r="A18" s="72"/>
      <c r="B18" s="25" t="s">
        <v>31</v>
      </c>
      <c r="C18" s="60">
        <f>C6-60</f>
        <v>2400</v>
      </c>
      <c r="D18" s="60">
        <f>D6-60</f>
        <v>2400</v>
      </c>
      <c r="E18" s="60">
        <f>E6-60</f>
        <v>2400</v>
      </c>
      <c r="F18" s="60">
        <f>F6-60</f>
        <v>2400</v>
      </c>
      <c r="G18" s="61">
        <f>G6-60</f>
        <v>2400</v>
      </c>
      <c r="H18" s="25" t="s">
        <v>31</v>
      </c>
      <c r="I18" s="60">
        <f>I6-60</f>
        <v>2400</v>
      </c>
      <c r="J18" s="60">
        <f>J6-60</f>
        <v>2400</v>
      </c>
      <c r="K18" s="60">
        <f>K6-60</f>
        <v>2400</v>
      </c>
      <c r="L18" s="60">
        <f>L6-60</f>
        <v>2400</v>
      </c>
      <c r="M18" s="61">
        <f>M6-60</f>
        <v>2400</v>
      </c>
      <c r="N18" s="25" t="s">
        <v>31</v>
      </c>
      <c r="O18" s="60">
        <f>O6-60</f>
        <v>2400</v>
      </c>
      <c r="P18" s="60">
        <f>P6-60</f>
        <v>2400</v>
      </c>
      <c r="Q18" s="60">
        <f>Q6-60</f>
        <v>2400</v>
      </c>
      <c r="R18" s="60">
        <f>R6-60</f>
        <v>2400</v>
      </c>
      <c r="S18" s="60">
        <f>S6-60</f>
        <v>2400</v>
      </c>
      <c r="T18" s="25" t="s">
        <v>31</v>
      </c>
      <c r="U18" s="60">
        <f>U6-60</f>
        <v>2400</v>
      </c>
      <c r="V18" s="60">
        <f>V6-60</f>
        <v>2400</v>
      </c>
      <c r="W18" s="60">
        <f>W6-60</f>
        <v>2400</v>
      </c>
      <c r="X18" s="60">
        <f>X6-60</f>
        <v>2400</v>
      </c>
      <c r="Y18" s="62">
        <f>Y6-60</f>
        <v>2400</v>
      </c>
    </row>
    <row r="19" spans="1:26" s="22" customFormat="1">
      <c r="A19" s="88" t="s">
        <v>15</v>
      </c>
      <c r="B19" s="63" t="s">
        <v>29</v>
      </c>
      <c r="C19" s="64">
        <f>C7-38</f>
        <v>970.5</v>
      </c>
      <c r="D19" s="64">
        <f>D8-38</f>
        <v>643.33333333333337</v>
      </c>
      <c r="E19" s="64">
        <f>E9-38</f>
        <v>479.75</v>
      </c>
      <c r="F19" s="64">
        <f>F10-38</f>
        <v>471.75</v>
      </c>
      <c r="G19" s="65">
        <f>G11-38</f>
        <v>381.6</v>
      </c>
      <c r="H19" s="63" t="s">
        <v>29</v>
      </c>
      <c r="I19" s="64">
        <f>I7-38</f>
        <v>975.5</v>
      </c>
      <c r="J19" s="64">
        <f>J8-38</f>
        <v>646.66666666666663</v>
      </c>
      <c r="K19" s="64">
        <f>K9-38</f>
        <v>482.25</v>
      </c>
      <c r="L19" s="64">
        <f>L10-38</f>
        <v>475.5</v>
      </c>
      <c r="M19" s="65">
        <f>M11-38</f>
        <v>383.6</v>
      </c>
      <c r="N19" s="63" t="s">
        <v>32</v>
      </c>
      <c r="O19" s="64">
        <f>O7-56</f>
        <v>959</v>
      </c>
      <c r="P19" s="64">
        <f>P8-56</f>
        <v>634</v>
      </c>
      <c r="Q19" s="64">
        <f>Q9-56</f>
        <v>471.5</v>
      </c>
      <c r="R19" s="64">
        <f>R10-56</f>
        <v>460.25</v>
      </c>
      <c r="S19" s="64">
        <f>S11-56</f>
        <v>374</v>
      </c>
      <c r="T19" s="63" t="s">
        <v>32</v>
      </c>
      <c r="U19" s="64">
        <f>U7-56</f>
        <v>964</v>
      </c>
      <c r="V19" s="64">
        <f>V8-56</f>
        <v>637.33333333333337</v>
      </c>
      <c r="W19" s="64">
        <f>W9-56</f>
        <v>474</v>
      </c>
      <c r="X19" s="64">
        <f>X10-56</f>
        <v>464</v>
      </c>
      <c r="Y19" s="66">
        <f>Y11-56</f>
        <v>376</v>
      </c>
      <c r="Z19" s="71"/>
    </row>
    <row r="20" spans="1:26" s="22" customFormat="1">
      <c r="A20" s="88"/>
      <c r="B20" s="63" t="s">
        <v>30</v>
      </c>
      <c r="C20" s="64">
        <f>C6-59</f>
        <v>2401</v>
      </c>
      <c r="D20" s="64">
        <f>D6-59</f>
        <v>2401</v>
      </c>
      <c r="E20" s="64">
        <f>E6-59</f>
        <v>2401</v>
      </c>
      <c r="F20" s="64">
        <f>F6-59</f>
        <v>2401</v>
      </c>
      <c r="G20" s="65">
        <f>G6-59</f>
        <v>2401</v>
      </c>
      <c r="H20" s="63" t="s">
        <v>30</v>
      </c>
      <c r="I20" s="64">
        <f>I6-59</f>
        <v>2401</v>
      </c>
      <c r="J20" s="64">
        <f>J6-59</f>
        <v>2401</v>
      </c>
      <c r="K20" s="64">
        <f>K6-59</f>
        <v>2401</v>
      </c>
      <c r="L20" s="64">
        <f>L6-59</f>
        <v>2401</v>
      </c>
      <c r="M20" s="65">
        <f>M6-59</f>
        <v>2401</v>
      </c>
      <c r="N20" s="63" t="s">
        <v>30</v>
      </c>
      <c r="O20" s="64">
        <f>O6-59</f>
        <v>2401</v>
      </c>
      <c r="P20" s="64">
        <f>P6-59</f>
        <v>2401</v>
      </c>
      <c r="Q20" s="64">
        <f>Q6-59</f>
        <v>2401</v>
      </c>
      <c r="R20" s="64">
        <f>R6-59</f>
        <v>2401</v>
      </c>
      <c r="S20" s="64">
        <f>S6-59</f>
        <v>2401</v>
      </c>
      <c r="T20" s="63" t="s">
        <v>30</v>
      </c>
      <c r="U20" s="64">
        <f>U6-59</f>
        <v>2401</v>
      </c>
      <c r="V20" s="64">
        <f>V6-59</f>
        <v>2401</v>
      </c>
      <c r="W20" s="64">
        <f>W6-59</f>
        <v>2401</v>
      </c>
      <c r="X20" s="64">
        <f>X6-59</f>
        <v>2401</v>
      </c>
      <c r="Y20" s="66">
        <f>Y6-59</f>
        <v>2401</v>
      </c>
      <c r="Z20" s="71"/>
    </row>
    <row r="21" spans="1:26" s="12" customFormat="1">
      <c r="A21" s="72" t="s">
        <v>16</v>
      </c>
      <c r="B21" s="25" t="s">
        <v>63</v>
      </c>
      <c r="C21" s="60">
        <f>C7-37</f>
        <v>971.5</v>
      </c>
      <c r="D21" s="60">
        <f>D8-37</f>
        <v>644.33333333333337</v>
      </c>
      <c r="E21" s="60">
        <f>E9-37</f>
        <v>480.75</v>
      </c>
      <c r="F21" s="60">
        <f>F10-37</f>
        <v>472.75</v>
      </c>
      <c r="G21" s="61">
        <f>G11-37</f>
        <v>382.6</v>
      </c>
      <c r="H21" s="25" t="s">
        <v>63</v>
      </c>
      <c r="I21" s="60">
        <f>I7-37</f>
        <v>976.5</v>
      </c>
      <c r="J21" s="60">
        <f>J8-37</f>
        <v>647.66666666666663</v>
      </c>
      <c r="K21" s="60">
        <f>K9-37</f>
        <v>483.25</v>
      </c>
      <c r="L21" s="60">
        <f>L10-37</f>
        <v>476.5</v>
      </c>
      <c r="M21" s="61">
        <f>M11-37</f>
        <v>384.6</v>
      </c>
      <c r="N21" s="25" t="s">
        <v>63</v>
      </c>
      <c r="O21" s="60">
        <f>O7-37</f>
        <v>978</v>
      </c>
      <c r="P21" s="60">
        <f>P8-37</f>
        <v>653</v>
      </c>
      <c r="Q21" s="60">
        <f>Q9-37</f>
        <v>490.5</v>
      </c>
      <c r="R21" s="60">
        <f>R10-37</f>
        <v>479.25</v>
      </c>
      <c r="S21" s="60">
        <f>S11-37</f>
        <v>393</v>
      </c>
      <c r="T21" s="25" t="s">
        <v>63</v>
      </c>
      <c r="U21" s="60">
        <f>U7-37</f>
        <v>983</v>
      </c>
      <c r="V21" s="60">
        <f>V8-37</f>
        <v>656.33333333333337</v>
      </c>
      <c r="W21" s="60">
        <f>W9-37</f>
        <v>493</v>
      </c>
      <c r="X21" s="60">
        <f>X10-37</f>
        <v>483</v>
      </c>
      <c r="Y21" s="62">
        <f>Y11-37</f>
        <v>395</v>
      </c>
    </row>
    <row r="22" spans="1:26" s="12" customFormat="1" ht="15.75" thickBot="1">
      <c r="A22" s="73"/>
      <c r="B22" s="67" t="s">
        <v>41</v>
      </c>
      <c r="C22" s="68">
        <f>C6-62</f>
        <v>2398</v>
      </c>
      <c r="D22" s="68">
        <f>D6-62</f>
        <v>2398</v>
      </c>
      <c r="E22" s="68">
        <f>E6-62</f>
        <v>2398</v>
      </c>
      <c r="F22" s="68">
        <f>F6-62</f>
        <v>2398</v>
      </c>
      <c r="G22" s="69">
        <f>G6-62</f>
        <v>2398</v>
      </c>
      <c r="H22" s="67" t="s">
        <v>41</v>
      </c>
      <c r="I22" s="68">
        <f>I6-62</f>
        <v>2398</v>
      </c>
      <c r="J22" s="68">
        <f>J6-62</f>
        <v>2398</v>
      </c>
      <c r="K22" s="68">
        <f>K6-62</f>
        <v>2398</v>
      </c>
      <c r="L22" s="68">
        <f>L6-62</f>
        <v>2398</v>
      </c>
      <c r="M22" s="69">
        <f>M6-62</f>
        <v>2398</v>
      </c>
      <c r="N22" s="67" t="s">
        <v>41</v>
      </c>
      <c r="O22" s="68">
        <f>O6-62</f>
        <v>2398</v>
      </c>
      <c r="P22" s="68">
        <f>P6-62</f>
        <v>2398</v>
      </c>
      <c r="Q22" s="68">
        <f>Q6-62</f>
        <v>2398</v>
      </c>
      <c r="R22" s="68">
        <f>R6-62</f>
        <v>2398</v>
      </c>
      <c r="S22" s="68">
        <f>S6-62</f>
        <v>2398</v>
      </c>
      <c r="T22" s="67" t="s">
        <v>41</v>
      </c>
      <c r="U22" s="68">
        <f>U6-62</f>
        <v>2398</v>
      </c>
      <c r="V22" s="68">
        <f>V6-62</f>
        <v>2398</v>
      </c>
      <c r="W22" s="68">
        <f>W6-62</f>
        <v>2398</v>
      </c>
      <c r="X22" s="68">
        <f>X6-62</f>
        <v>2398</v>
      </c>
      <c r="Y22" s="70">
        <f>Y6-62</f>
        <v>2398</v>
      </c>
    </row>
    <row r="26" spans="1:26">
      <c r="B26" s="20"/>
    </row>
    <row r="28" spans="1:26">
      <c r="E28" s="21"/>
      <c r="F28" s="21"/>
    </row>
    <row r="29" spans="1:26">
      <c r="B29" s="20"/>
    </row>
    <row r="30" spans="1:26">
      <c r="B30" s="20"/>
      <c r="E30" s="20"/>
    </row>
  </sheetData>
  <mergeCells count="10">
    <mergeCell ref="N4:S4"/>
    <mergeCell ref="N3:Y3"/>
    <mergeCell ref="T4:Y4"/>
    <mergeCell ref="A19:A20"/>
    <mergeCell ref="A21:A22"/>
    <mergeCell ref="A17:A18"/>
    <mergeCell ref="B4:G4"/>
    <mergeCell ref="B3:M3"/>
    <mergeCell ref="H4:M4"/>
    <mergeCell ref="A3:A5"/>
  </mergeCells>
  <phoneticPr fontId="0" type="noConversion"/>
  <pageMargins left="0.39370078740157483" right="0.39370078740157483" top="0.74803149606299213" bottom="0.74803149606299213" header="0.31496062992125984" footer="0.31496062992125984"/>
  <pageSetup paperSize="9" scale="97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P12" sqref="P12"/>
    </sheetView>
  </sheetViews>
  <sheetFormatPr defaultRowHeight="15"/>
  <cols>
    <col min="1" max="1" width="43.85546875" bestFit="1" customWidth="1"/>
    <col min="2" max="2" width="17" bestFit="1" customWidth="1"/>
    <col min="3" max="3" width="6.7109375" bestFit="1" customWidth="1"/>
    <col min="4" max="7" width="6.140625" bestFit="1" customWidth="1"/>
    <col min="8" max="8" width="16" bestFit="1" customWidth="1"/>
    <col min="9" max="9" width="6.7109375" bestFit="1" customWidth="1"/>
    <col min="10" max="10" width="6.140625" bestFit="1" customWidth="1"/>
    <col min="11" max="11" width="6.85546875" bestFit="1" customWidth="1"/>
    <col min="12" max="13" width="6.140625" bestFit="1" customWidth="1"/>
  </cols>
  <sheetData>
    <row r="1" spans="1:13" ht="15.75">
      <c r="A1" s="6" t="s">
        <v>17</v>
      </c>
      <c r="B1" s="5">
        <v>2400</v>
      </c>
    </row>
    <row r="2" spans="1:13" ht="15.75">
      <c r="A2" s="9" t="s">
        <v>18</v>
      </c>
      <c r="B2" s="10">
        <v>1800</v>
      </c>
    </row>
    <row r="3" spans="1:13" ht="15.75">
      <c r="A3" s="92" t="s">
        <v>36</v>
      </c>
      <c r="B3" s="89" t="s">
        <v>62</v>
      </c>
      <c r="C3" s="89"/>
      <c r="D3" s="89"/>
      <c r="E3" s="89"/>
      <c r="F3" s="89"/>
      <c r="G3" s="89"/>
      <c r="H3" s="89" t="s">
        <v>62</v>
      </c>
      <c r="I3" s="89"/>
      <c r="J3" s="89"/>
      <c r="K3" s="89"/>
      <c r="L3" s="89"/>
      <c r="M3" s="89"/>
    </row>
    <row r="4" spans="1:13">
      <c r="A4" s="93"/>
      <c r="B4" s="15" t="s">
        <v>19</v>
      </c>
      <c r="C4" s="2" t="s">
        <v>20</v>
      </c>
      <c r="D4" s="2" t="s">
        <v>21</v>
      </c>
      <c r="E4" s="2" t="s">
        <v>22</v>
      </c>
      <c r="F4" s="2" t="s">
        <v>22</v>
      </c>
      <c r="G4" s="2" t="s">
        <v>23</v>
      </c>
      <c r="H4" s="15" t="s">
        <v>19</v>
      </c>
      <c r="I4" s="2" t="s">
        <v>20</v>
      </c>
      <c r="J4" s="2" t="s">
        <v>21</v>
      </c>
      <c r="K4" s="2" t="s">
        <v>22</v>
      </c>
      <c r="L4" s="2" t="s">
        <v>22</v>
      </c>
      <c r="M4" s="2" t="s">
        <v>23</v>
      </c>
    </row>
    <row r="5" spans="1:13" ht="15.75">
      <c r="A5" s="18" t="s">
        <v>3</v>
      </c>
      <c r="B5" s="16" t="s">
        <v>25</v>
      </c>
      <c r="C5" s="31">
        <f>$B1-40</f>
        <v>2360</v>
      </c>
      <c r="D5" s="31">
        <f>$B1-40</f>
        <v>2360</v>
      </c>
      <c r="E5" s="31">
        <f>$B1-40</f>
        <v>2360</v>
      </c>
      <c r="F5" s="31">
        <f>$B1-40</f>
        <v>2360</v>
      </c>
      <c r="G5" s="31">
        <f>$B1-40</f>
        <v>2360</v>
      </c>
      <c r="H5" s="36" t="s">
        <v>25</v>
      </c>
      <c r="I5" s="37">
        <f>$B1-40</f>
        <v>2360</v>
      </c>
      <c r="J5" s="37">
        <f>$B1-40</f>
        <v>2360</v>
      </c>
      <c r="K5" s="37">
        <f>$B1-40</f>
        <v>2360</v>
      </c>
      <c r="L5" s="37">
        <f>$B1-40</f>
        <v>2360</v>
      </c>
      <c r="M5" s="37">
        <f>$B1-40</f>
        <v>2360</v>
      </c>
    </row>
    <row r="6" spans="1:13">
      <c r="A6" s="1" t="s">
        <v>4</v>
      </c>
      <c r="B6" s="16" t="s">
        <v>38</v>
      </c>
      <c r="C6" s="26">
        <f>(B2+30)/2</f>
        <v>915</v>
      </c>
      <c r="D6" s="26"/>
      <c r="E6" s="26"/>
      <c r="F6" s="26"/>
      <c r="G6" s="26"/>
      <c r="H6" s="36" t="s">
        <v>37</v>
      </c>
      <c r="I6" s="26">
        <f>(B2+40)/2</f>
        <v>920</v>
      </c>
      <c r="J6" s="26"/>
      <c r="K6" s="26"/>
      <c r="L6" s="26"/>
      <c r="M6" s="26"/>
    </row>
    <row r="7" spans="1:13">
      <c r="A7" s="1" t="s">
        <v>5</v>
      </c>
      <c r="B7" s="16" t="s">
        <v>33</v>
      </c>
      <c r="C7" s="26"/>
      <c r="D7" s="26">
        <f>(B2+70)/3</f>
        <v>623.33333333333337</v>
      </c>
      <c r="E7" s="26"/>
      <c r="F7" s="26"/>
      <c r="G7" s="26"/>
      <c r="H7" s="36" t="s">
        <v>50</v>
      </c>
      <c r="I7" s="26"/>
      <c r="J7" s="26">
        <f>(B2+80)/3</f>
        <v>626.66666666666663</v>
      </c>
      <c r="K7" s="26"/>
      <c r="L7" s="26"/>
      <c r="M7" s="26"/>
    </row>
    <row r="8" spans="1:13">
      <c r="A8" s="1" t="s">
        <v>6</v>
      </c>
      <c r="B8" s="16" t="s">
        <v>53</v>
      </c>
      <c r="C8" s="26"/>
      <c r="D8" s="26"/>
      <c r="E8" s="26">
        <f>(B2+110)/4</f>
        <v>477.5</v>
      </c>
      <c r="F8" s="26"/>
      <c r="G8" s="26"/>
      <c r="H8" s="36" t="s">
        <v>54</v>
      </c>
      <c r="I8" s="26"/>
      <c r="J8" s="26"/>
      <c r="K8" s="26">
        <f>(B2+120)/4</f>
        <v>480</v>
      </c>
      <c r="L8" s="26"/>
      <c r="M8" s="26"/>
    </row>
    <row r="9" spans="1:13">
      <c r="A9" s="1" t="s">
        <v>24</v>
      </c>
      <c r="B9" s="16" t="s">
        <v>26</v>
      </c>
      <c r="C9" s="26"/>
      <c r="D9" s="26"/>
      <c r="E9" s="26"/>
      <c r="F9" s="26">
        <f>(B2+65)/4</f>
        <v>466.25</v>
      </c>
      <c r="G9" s="26"/>
      <c r="H9" s="36" t="s">
        <v>56</v>
      </c>
      <c r="I9" s="26"/>
      <c r="J9" s="26"/>
      <c r="K9" s="26"/>
      <c r="L9" s="26">
        <f>(B2+80)/4</f>
        <v>470</v>
      </c>
      <c r="M9" s="26"/>
    </row>
    <row r="10" spans="1:13">
      <c r="A10" s="1" t="s">
        <v>8</v>
      </c>
      <c r="B10" s="16" t="s">
        <v>60</v>
      </c>
      <c r="C10" s="26"/>
      <c r="D10" s="26"/>
      <c r="E10" s="26"/>
      <c r="F10" s="26"/>
      <c r="G10" s="26">
        <f>(B2+150)/5</f>
        <v>390</v>
      </c>
      <c r="H10" s="36" t="s">
        <v>61</v>
      </c>
      <c r="I10" s="26"/>
      <c r="J10" s="26"/>
      <c r="K10" s="26"/>
      <c r="L10" s="26"/>
      <c r="M10" s="26">
        <f>(B2+160)/5</f>
        <v>392</v>
      </c>
    </row>
    <row r="11" spans="1:13">
      <c r="A11" s="1" t="s">
        <v>9</v>
      </c>
      <c r="B11" s="16" t="s">
        <v>43</v>
      </c>
      <c r="C11" s="26">
        <f>C6-51.6</f>
        <v>863.4</v>
      </c>
      <c r="D11" s="26">
        <f>D7-51.6</f>
        <v>571.73333333333335</v>
      </c>
      <c r="E11" s="26">
        <f>E8-51.6</f>
        <v>425.9</v>
      </c>
      <c r="F11" s="26">
        <f>F9-51.6</f>
        <v>414.65</v>
      </c>
      <c r="G11" s="26">
        <f>G10-51.6</f>
        <v>338.4</v>
      </c>
      <c r="H11" s="36" t="s">
        <v>43</v>
      </c>
      <c r="I11" s="26">
        <f>I6-51.6</f>
        <v>868.4</v>
      </c>
      <c r="J11" s="26">
        <f>J7-51.6</f>
        <v>575.06666666666661</v>
      </c>
      <c r="K11" s="26">
        <f>K8-51.6</f>
        <v>428.4</v>
      </c>
      <c r="L11" s="26">
        <f>L9-51.6</f>
        <v>418.4</v>
      </c>
      <c r="M11" s="26">
        <f>M10-51.6</f>
        <v>340.4</v>
      </c>
    </row>
    <row r="12" spans="1:13">
      <c r="A12" s="1" t="s">
        <v>10</v>
      </c>
      <c r="B12" s="16" t="s">
        <v>43</v>
      </c>
      <c r="C12" s="26">
        <f>C6-51.6</f>
        <v>863.4</v>
      </c>
      <c r="D12" s="26">
        <f>D7-51.6</f>
        <v>571.73333333333335</v>
      </c>
      <c r="E12" s="26">
        <f>E8-51.6</f>
        <v>425.9</v>
      </c>
      <c r="F12" s="26">
        <f>F9-51.6</f>
        <v>414.65</v>
      </c>
      <c r="G12" s="26">
        <f>G10-51.6</f>
        <v>338.4</v>
      </c>
      <c r="H12" s="36" t="s">
        <v>43</v>
      </c>
      <c r="I12" s="26">
        <f>I6-51.6</f>
        <v>868.4</v>
      </c>
      <c r="J12" s="26">
        <f>J7-51.6</f>
        <v>575.06666666666661</v>
      </c>
      <c r="K12" s="26">
        <f>K8-51.6</f>
        <v>428.4</v>
      </c>
      <c r="L12" s="26">
        <f>L9-51.6</f>
        <v>418.4</v>
      </c>
      <c r="M12" s="26">
        <f>M10-51.6</f>
        <v>340.4</v>
      </c>
    </row>
    <row r="13" spans="1:13">
      <c r="A13" s="1" t="s">
        <v>11</v>
      </c>
      <c r="B13" s="16" t="s">
        <v>43</v>
      </c>
      <c r="C13" s="26">
        <f>C6-51.6</f>
        <v>863.4</v>
      </c>
      <c r="D13" s="26">
        <f>D7-51.6</f>
        <v>571.73333333333335</v>
      </c>
      <c r="E13" s="26">
        <f>E8-51.6</f>
        <v>425.9</v>
      </c>
      <c r="F13" s="26">
        <f>F9-51.6</f>
        <v>414.65</v>
      </c>
      <c r="G13" s="26">
        <f>G10-51.6</f>
        <v>338.4</v>
      </c>
      <c r="H13" s="36" t="s">
        <v>43</v>
      </c>
      <c r="I13" s="26">
        <f>I6-51.6</f>
        <v>868.4</v>
      </c>
      <c r="J13" s="26">
        <f>J7-51.6</f>
        <v>575.06666666666661</v>
      </c>
      <c r="K13" s="26">
        <f>K8-51.6</f>
        <v>428.4</v>
      </c>
      <c r="L13" s="26">
        <f>L9-51.6</f>
        <v>418.4</v>
      </c>
      <c r="M13" s="26">
        <f>M10-51.6</f>
        <v>340.4</v>
      </c>
    </row>
    <row r="14" spans="1:13">
      <c r="A14" s="1" t="s">
        <v>12</v>
      </c>
      <c r="B14" s="16" t="s">
        <v>27</v>
      </c>
      <c r="C14" s="26">
        <f>$B2</f>
        <v>1800</v>
      </c>
      <c r="D14" s="26">
        <f>$B2</f>
        <v>1800</v>
      </c>
      <c r="E14" s="26">
        <f>$B2</f>
        <v>1800</v>
      </c>
      <c r="F14" s="26">
        <f>$B2</f>
        <v>1800</v>
      </c>
      <c r="G14" s="26">
        <f>$B2</f>
        <v>1800</v>
      </c>
      <c r="H14" s="36" t="s">
        <v>27</v>
      </c>
      <c r="I14" s="38">
        <f>$B2</f>
        <v>1800</v>
      </c>
      <c r="J14" s="38">
        <f>$B2</f>
        <v>1800</v>
      </c>
      <c r="K14" s="38">
        <f>$B2</f>
        <v>1800</v>
      </c>
      <c r="L14" s="38">
        <f>$B2</f>
        <v>1800</v>
      </c>
      <c r="M14" s="38">
        <f>$B2</f>
        <v>1800</v>
      </c>
    </row>
    <row r="15" spans="1:13">
      <c r="A15" s="1" t="s">
        <v>13</v>
      </c>
      <c r="B15" s="16" t="s">
        <v>27</v>
      </c>
      <c r="C15" s="26">
        <f>$B2</f>
        <v>1800</v>
      </c>
      <c r="D15" s="26">
        <f>$B2</f>
        <v>1800</v>
      </c>
      <c r="E15" s="26">
        <f>$B2</f>
        <v>1800</v>
      </c>
      <c r="F15" s="26">
        <f>$B2</f>
        <v>1800</v>
      </c>
      <c r="G15" s="26">
        <f>$B2</f>
        <v>1800</v>
      </c>
      <c r="H15" s="36" t="s">
        <v>27</v>
      </c>
      <c r="I15" s="38">
        <f>$B2</f>
        <v>1800</v>
      </c>
      <c r="J15" s="38">
        <f>$B2</f>
        <v>1800</v>
      </c>
      <c r="K15" s="38">
        <f>$B2</f>
        <v>1800</v>
      </c>
      <c r="L15" s="38">
        <f>$B2</f>
        <v>1800</v>
      </c>
      <c r="M15" s="38">
        <f>$B2</f>
        <v>1800</v>
      </c>
    </row>
    <row r="16" spans="1:13">
      <c r="A16" s="91" t="s">
        <v>14</v>
      </c>
      <c r="B16" s="17" t="s">
        <v>28</v>
      </c>
      <c r="C16" s="39">
        <f>C6-36</f>
        <v>879</v>
      </c>
      <c r="D16" s="39">
        <f>D7-36</f>
        <v>587.33333333333337</v>
      </c>
      <c r="E16" s="39">
        <f>E8-36</f>
        <v>441.5</v>
      </c>
      <c r="F16" s="39">
        <f>F9-36</f>
        <v>430.25</v>
      </c>
      <c r="G16" s="39">
        <f>G10-36</f>
        <v>354</v>
      </c>
      <c r="H16" s="40" t="s">
        <v>28</v>
      </c>
      <c r="I16" s="39">
        <f>I6-36</f>
        <v>884</v>
      </c>
      <c r="J16" s="39">
        <f>J7-36</f>
        <v>590.66666666666663</v>
      </c>
      <c r="K16" s="39">
        <f>K8-36</f>
        <v>444</v>
      </c>
      <c r="L16" s="39">
        <f>L9-36</f>
        <v>434</v>
      </c>
      <c r="M16" s="39">
        <f>M10-36</f>
        <v>356</v>
      </c>
    </row>
    <row r="17" spans="1:13">
      <c r="A17" s="91"/>
      <c r="B17" s="17" t="s">
        <v>31</v>
      </c>
      <c r="C17" s="39">
        <f>C5-60</f>
        <v>2300</v>
      </c>
      <c r="D17" s="39">
        <f>D5-60</f>
        <v>2300</v>
      </c>
      <c r="E17" s="39">
        <f>E5-60</f>
        <v>2300</v>
      </c>
      <c r="F17" s="39">
        <f>F5-60</f>
        <v>2300</v>
      </c>
      <c r="G17" s="39">
        <f>G5-60</f>
        <v>2300</v>
      </c>
      <c r="H17" s="40" t="s">
        <v>31</v>
      </c>
      <c r="I17" s="39">
        <f>I5-60</f>
        <v>2300</v>
      </c>
      <c r="J17" s="39">
        <f>J5-60</f>
        <v>2300</v>
      </c>
      <c r="K17" s="39">
        <f>K5-60</f>
        <v>2300</v>
      </c>
      <c r="L17" s="39">
        <f>L5-60</f>
        <v>2300</v>
      </c>
      <c r="M17" s="39">
        <f>M5-60</f>
        <v>2300</v>
      </c>
    </row>
    <row r="18" spans="1:13">
      <c r="A18" s="90" t="s">
        <v>15</v>
      </c>
      <c r="B18" s="23" t="s">
        <v>34</v>
      </c>
      <c r="C18" s="41">
        <f>C6-12</f>
        <v>903</v>
      </c>
      <c r="D18" s="41">
        <f>D7-12</f>
        <v>611.33333333333337</v>
      </c>
      <c r="E18" s="41">
        <f>E8-12</f>
        <v>465.5</v>
      </c>
      <c r="F18" s="41">
        <f>F9-12</f>
        <v>454.25</v>
      </c>
      <c r="G18" s="41">
        <f>G10-12</f>
        <v>378</v>
      </c>
      <c r="H18" s="42" t="s">
        <v>34</v>
      </c>
      <c r="I18" s="41">
        <f>I6-12</f>
        <v>908</v>
      </c>
      <c r="J18" s="41">
        <f>J7-12</f>
        <v>614.66666666666663</v>
      </c>
      <c r="K18" s="41">
        <f>K8-12</f>
        <v>468</v>
      </c>
      <c r="L18" s="41">
        <f>L9-12</f>
        <v>458</v>
      </c>
      <c r="M18" s="41">
        <f>M10-12</f>
        <v>380</v>
      </c>
    </row>
    <row r="19" spans="1:13">
      <c r="A19" s="90"/>
      <c r="B19" s="23" t="s">
        <v>35</v>
      </c>
      <c r="C19" s="41">
        <f>C5-30</f>
        <v>2330</v>
      </c>
      <c r="D19" s="41">
        <f>D5-30</f>
        <v>2330</v>
      </c>
      <c r="E19" s="41">
        <f>E5-30</f>
        <v>2330</v>
      </c>
      <c r="F19" s="41">
        <f>F5-30</f>
        <v>2330</v>
      </c>
      <c r="G19" s="41">
        <f>G5-30</f>
        <v>2330</v>
      </c>
      <c r="H19" s="42" t="s">
        <v>35</v>
      </c>
      <c r="I19" s="41">
        <f>I5-30</f>
        <v>2330</v>
      </c>
      <c r="J19" s="41">
        <f>J5-30</f>
        <v>2330</v>
      </c>
      <c r="K19" s="41">
        <f>K5-30</f>
        <v>2330</v>
      </c>
      <c r="L19" s="41">
        <f>L5-30</f>
        <v>2330</v>
      </c>
      <c r="M19" s="41">
        <f>M5-30</f>
        <v>2330</v>
      </c>
    </row>
    <row r="20" spans="1:13">
      <c r="A20" s="91" t="s">
        <v>16</v>
      </c>
      <c r="B20" s="17" t="s">
        <v>63</v>
      </c>
      <c r="C20" s="39">
        <f>C6-37</f>
        <v>878</v>
      </c>
      <c r="D20" s="39">
        <f>D7-37</f>
        <v>586.33333333333337</v>
      </c>
      <c r="E20" s="39">
        <f>E8-37</f>
        <v>440.5</v>
      </c>
      <c r="F20" s="39">
        <f>F9-37</f>
        <v>429.25</v>
      </c>
      <c r="G20" s="39">
        <f>G10-37</f>
        <v>353</v>
      </c>
      <c r="H20" s="40" t="s">
        <v>63</v>
      </c>
      <c r="I20" s="39">
        <f>I6-37</f>
        <v>883</v>
      </c>
      <c r="J20" s="39">
        <f>J7-37</f>
        <v>589.66666666666663</v>
      </c>
      <c r="K20" s="39">
        <f>K8-37</f>
        <v>443</v>
      </c>
      <c r="L20" s="39">
        <f>L9-37</f>
        <v>433</v>
      </c>
      <c r="M20" s="39">
        <f>M10-37</f>
        <v>355</v>
      </c>
    </row>
    <row r="21" spans="1:13">
      <c r="A21" s="91"/>
      <c r="B21" s="17" t="s">
        <v>41</v>
      </c>
      <c r="C21" s="39">
        <f>C5-62</f>
        <v>2298</v>
      </c>
      <c r="D21" s="39">
        <f>D5-62</f>
        <v>2298</v>
      </c>
      <c r="E21" s="39">
        <f>E5-62</f>
        <v>2298</v>
      </c>
      <c r="F21" s="39">
        <f>F5-62</f>
        <v>2298</v>
      </c>
      <c r="G21" s="39">
        <f>G5-62</f>
        <v>2298</v>
      </c>
      <c r="H21" s="40" t="s">
        <v>41</v>
      </c>
      <c r="I21" s="39">
        <f>I5-62</f>
        <v>2298</v>
      </c>
      <c r="J21" s="39">
        <f>J5-62</f>
        <v>2298</v>
      </c>
      <c r="K21" s="39">
        <f>K5-62</f>
        <v>2298</v>
      </c>
      <c r="L21" s="39">
        <f>L5-62</f>
        <v>2298</v>
      </c>
      <c r="M21" s="39">
        <f>M5-62</f>
        <v>2298</v>
      </c>
    </row>
  </sheetData>
  <mergeCells count="6">
    <mergeCell ref="H3:M3"/>
    <mergeCell ref="A18:A19"/>
    <mergeCell ref="A20:A21"/>
    <mergeCell ref="A3:A4"/>
    <mergeCell ref="B3:G3"/>
    <mergeCell ref="A16:A17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B1" sqref="B1"/>
    </sheetView>
  </sheetViews>
  <sheetFormatPr defaultRowHeight="15"/>
  <sheetData>
    <row r="1" spans="1:2">
      <c r="A1" t="s">
        <v>39</v>
      </c>
      <c r="B1">
        <v>4</v>
      </c>
    </row>
    <row r="2" spans="1:2">
      <c r="A2" t="s">
        <v>40</v>
      </c>
      <c r="B2">
        <v>8</v>
      </c>
    </row>
    <row r="3" spans="1:2">
      <c r="B3">
        <v>10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Раздвижные двери</vt:lpstr>
      <vt:lpstr>Широкий профиль</vt:lpstr>
      <vt:lpstr>списки</vt:lpstr>
      <vt:lpstr>наполнение</vt:lpstr>
      <vt:lpstr>ручка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Илья</cp:lastModifiedBy>
  <cp:lastPrinted>2010-08-20T08:28:59Z</cp:lastPrinted>
  <dcterms:created xsi:type="dcterms:W3CDTF">2010-04-28T11:32:42Z</dcterms:created>
  <dcterms:modified xsi:type="dcterms:W3CDTF">2014-04-16T12:39:58Z</dcterms:modified>
</cp:coreProperties>
</file>